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workbookProtection workbookPassword="CE28" lockStructure="1"/>
  <bookViews>
    <workbookView xWindow="13260" yWindow="1260" windowWidth="8355" windowHeight="5925" tabRatio="580" firstSheet="1" activeTab="1"/>
  </bookViews>
  <sheets>
    <sheet name="Для первичной консультации" sheetId="1" state="hidden" r:id="rId1"/>
    <sheet name="Расчет графика при досрочке" sheetId="5" r:id="rId2"/>
    <sheet name="Лист1" sheetId="6" state="hidden" r:id="rId3"/>
    <sheet name="Параметры ценообразования" sheetId="2" state="hidden" r:id="rId4"/>
  </sheets>
  <definedNames>
    <definedName name="drop_list_1">'Для первичной консультации'!$A$20</definedName>
    <definedName name="drop_list_2">'Расчет графика при досрочке'!$N$2</definedName>
    <definedName name="drop_list_3">'Для первичной консультации'!$A$23</definedName>
    <definedName name="_xlnm.Print_Area" localSheetId="0">'Для первичной консультации'!$A$1:$O$33</definedName>
    <definedName name="_xlnm.Print_Area" localSheetId="1">'Расчет графика при досрочке'!$A$1:$U$610</definedName>
  </definedNames>
  <calcPr calcId="144525"/>
</workbook>
</file>

<file path=xl/calcChain.xml><?xml version="1.0" encoding="utf-8"?>
<calcChain xmlns="http://schemas.openxmlformats.org/spreadsheetml/2006/main">
  <c r="U2" i="5" l="1"/>
  <c r="J14" i="6" l="1"/>
  <c r="E20" i="1" l="1"/>
  <c r="E19" i="1"/>
  <c r="E18" i="1"/>
  <c r="E17" i="1"/>
  <c r="E16" i="1"/>
  <c r="E15" i="1"/>
  <c r="H12" i="1"/>
  <c r="H11" i="1"/>
  <c r="G12" i="1"/>
  <c r="B17" i="1" s="1"/>
  <c r="G11" i="1"/>
  <c r="F12" i="1"/>
  <c r="F11" i="1"/>
  <c r="E12" i="1"/>
  <c r="E11" i="1"/>
  <c r="B118" i="6"/>
  <c r="B134" i="6"/>
  <c r="B133" i="6"/>
  <c r="B132" i="6"/>
  <c r="B117" i="6"/>
  <c r="H6" i="6" l="1"/>
  <c r="H10" i="6"/>
  <c r="H9" i="6"/>
  <c r="H8" i="6"/>
  <c r="H7" i="6"/>
  <c r="H5" i="6"/>
  <c r="H4" i="6"/>
  <c r="B104" i="6" l="1"/>
  <c r="B103" i="6"/>
  <c r="B102" i="6"/>
  <c r="H19" i="2" l="1"/>
  <c r="G19" i="2"/>
  <c r="E19" i="2"/>
  <c r="C19" i="2"/>
  <c r="B42" i="6" l="1"/>
  <c r="J28" i="6"/>
  <c r="J27" i="6"/>
  <c r="J26" i="6"/>
  <c r="J25" i="6"/>
  <c r="J24" i="6"/>
  <c r="J23" i="6"/>
  <c r="J22" i="6"/>
  <c r="J21" i="6"/>
  <c r="J20" i="6"/>
  <c r="J19" i="6"/>
  <c r="J18" i="6"/>
  <c r="J17" i="6"/>
  <c r="B43" i="6"/>
  <c r="B44" i="6"/>
  <c r="E7" i="1"/>
  <c r="J15" i="6" l="1"/>
  <c r="J18" i="1"/>
  <c r="J21" i="1"/>
  <c r="C33" i="2"/>
  <c r="J15" i="1" l="1"/>
  <c r="E20" i="2" l="1"/>
  <c r="H20" i="2" l="1"/>
  <c r="G20" i="2"/>
  <c r="C20" i="2"/>
  <c r="N2" i="5" l="1"/>
  <c r="L11" i="1" l="1"/>
  <c r="L609" i="5" l="1"/>
  <c r="X67" i="5"/>
  <c r="W67" i="5"/>
  <c r="X66" i="5"/>
  <c r="W66" i="5"/>
  <c r="X65" i="5"/>
  <c r="W65" i="5"/>
  <c r="X64" i="5"/>
  <c r="W64" i="5"/>
  <c r="X63" i="5"/>
  <c r="W63" i="5"/>
  <c r="X62" i="5"/>
  <c r="W62" i="5"/>
  <c r="X61" i="5"/>
  <c r="W61" i="5"/>
  <c r="X60" i="5"/>
  <c r="W60" i="5"/>
  <c r="X59" i="5"/>
  <c r="W59" i="5"/>
  <c r="X58" i="5"/>
  <c r="W58" i="5"/>
  <c r="X57" i="5"/>
  <c r="W57" i="5"/>
  <c r="X56" i="5"/>
  <c r="W56" i="5"/>
  <c r="X55" i="5"/>
  <c r="W55" i="5"/>
  <c r="X54" i="5"/>
  <c r="W54" i="5"/>
  <c r="X53" i="5"/>
  <c r="W53" i="5"/>
  <c r="X52" i="5"/>
  <c r="W52" i="5"/>
  <c r="X51" i="5"/>
  <c r="W51" i="5"/>
  <c r="X50" i="5"/>
  <c r="W50" i="5"/>
  <c r="X49" i="5"/>
  <c r="W49" i="5"/>
  <c r="X48" i="5"/>
  <c r="W48" i="5"/>
  <c r="X47" i="5"/>
  <c r="W47" i="5"/>
  <c r="X46" i="5"/>
  <c r="W46" i="5"/>
  <c r="X45" i="5"/>
  <c r="W45" i="5"/>
  <c r="X44" i="5"/>
  <c r="W44" i="5"/>
  <c r="X43" i="5"/>
  <c r="W43" i="5"/>
  <c r="X42" i="5"/>
  <c r="W42" i="5"/>
  <c r="X41" i="5"/>
  <c r="W41" i="5"/>
  <c r="X40" i="5"/>
  <c r="W40" i="5"/>
  <c r="X39" i="5"/>
  <c r="W39" i="5"/>
  <c r="X38" i="5"/>
  <c r="W38" i="5"/>
  <c r="X37" i="5"/>
  <c r="W37" i="5"/>
  <c r="X36" i="5"/>
  <c r="W36" i="5"/>
  <c r="X35" i="5"/>
  <c r="W35" i="5"/>
  <c r="X34" i="5"/>
  <c r="W34" i="5"/>
  <c r="X33" i="5"/>
  <c r="W33" i="5"/>
  <c r="X32" i="5"/>
  <c r="W32" i="5"/>
  <c r="X31" i="5"/>
  <c r="W31" i="5"/>
  <c r="X30" i="5"/>
  <c r="W30" i="5"/>
  <c r="X29" i="5"/>
  <c r="W29" i="5"/>
  <c r="X28" i="5"/>
  <c r="W28" i="5"/>
  <c r="X27" i="5"/>
  <c r="W27" i="5"/>
  <c r="X26" i="5"/>
  <c r="W26" i="5"/>
  <c r="X25" i="5"/>
  <c r="W25" i="5"/>
  <c r="X24" i="5"/>
  <c r="W24" i="5"/>
  <c r="X23" i="5"/>
  <c r="W23" i="5"/>
  <c r="X22" i="5"/>
  <c r="W22" i="5"/>
  <c r="X21" i="5"/>
  <c r="W21" i="5"/>
  <c r="X20" i="5"/>
  <c r="W20" i="5"/>
  <c r="X19" i="5"/>
  <c r="W19" i="5"/>
  <c r="X18" i="5"/>
  <c r="W18" i="5"/>
  <c r="X17" i="5"/>
  <c r="W17" i="5"/>
  <c r="X16" i="5"/>
  <c r="W16" i="5"/>
  <c r="X15" i="5"/>
  <c r="W15" i="5"/>
  <c r="X14" i="5"/>
  <c r="W14" i="5"/>
  <c r="X13" i="5"/>
  <c r="W13" i="5"/>
  <c r="X12" i="5"/>
  <c r="W12" i="5"/>
  <c r="X11" i="5"/>
  <c r="W11" i="5"/>
  <c r="X10" i="5"/>
  <c r="W10" i="5"/>
  <c r="X9" i="5"/>
  <c r="W9" i="5"/>
  <c r="B9" i="5"/>
  <c r="B10" i="5" s="1"/>
  <c r="X8" i="5"/>
  <c r="W8" i="5"/>
  <c r="AC7" i="5"/>
  <c r="AB7" i="5"/>
  <c r="Q3" i="5"/>
  <c r="W608" i="5" l="1"/>
  <c r="Y16" i="5" s="1"/>
  <c r="Z16" i="5" s="1"/>
  <c r="AB16" i="5" s="1"/>
  <c r="B11" i="5"/>
  <c r="AA66" i="5" l="1"/>
  <c r="AC66" i="5" s="1"/>
  <c r="AA62" i="5"/>
  <c r="AC62" i="5" s="1"/>
  <c r="AA54" i="5"/>
  <c r="AC54" i="5" s="1"/>
  <c r="Y57" i="5"/>
  <c r="Z57" i="5" s="1"/>
  <c r="AB57" i="5" s="1"/>
  <c r="AA50" i="5"/>
  <c r="AC50" i="5" s="1"/>
  <c r="AA46" i="5"/>
  <c r="AC46" i="5" s="1"/>
  <c r="Y58" i="5"/>
  <c r="Z58" i="5" s="1"/>
  <c r="AB58" i="5" s="1"/>
  <c r="Y51" i="5"/>
  <c r="Z51" i="5" s="1"/>
  <c r="AB51" i="5" s="1"/>
  <c r="AA43" i="5"/>
  <c r="AC43" i="5" s="1"/>
  <c r="AA39" i="5"/>
  <c r="AC39" i="5" s="1"/>
  <c r="AA31" i="5"/>
  <c r="AC31" i="5" s="1"/>
  <c r="AA27" i="5"/>
  <c r="AC27" i="5" s="1"/>
  <c r="AA19" i="5"/>
  <c r="AC19" i="5" s="1"/>
  <c r="AA11" i="5"/>
  <c r="AC11" i="5" s="1"/>
  <c r="AA63" i="5"/>
  <c r="AC63" i="5" s="1"/>
  <c r="AA59" i="5"/>
  <c r="AC59" i="5" s="1"/>
  <c r="AA55" i="5"/>
  <c r="AC55" i="5" s="1"/>
  <c r="AA67" i="5"/>
  <c r="AC67" i="5" s="1"/>
  <c r="Y59" i="5"/>
  <c r="Z59" i="5" s="1"/>
  <c r="AB59" i="5" s="1"/>
  <c r="AA51" i="5"/>
  <c r="AC51" i="5" s="1"/>
  <c r="AA47" i="5"/>
  <c r="AC47" i="5" s="1"/>
  <c r="Y60" i="5"/>
  <c r="Z60" i="5" s="1"/>
  <c r="AB60" i="5" s="1"/>
  <c r="Y52" i="5"/>
  <c r="Z52" i="5" s="1"/>
  <c r="AB52" i="5" s="1"/>
  <c r="Y48" i="5"/>
  <c r="Z48" i="5" s="1"/>
  <c r="AB48" i="5" s="1"/>
  <c r="Y44" i="5"/>
  <c r="Z44" i="5" s="1"/>
  <c r="AB44" i="5" s="1"/>
  <c r="AA40" i="5"/>
  <c r="AC40" i="5" s="1"/>
  <c r="AA36" i="5"/>
  <c r="AC36" i="5" s="1"/>
  <c r="AA32" i="5"/>
  <c r="AC32" i="5" s="1"/>
  <c r="AA28" i="5"/>
  <c r="AC28" i="5" s="1"/>
  <c r="AA24" i="5"/>
  <c r="AC24" i="5" s="1"/>
  <c r="AA20" i="5"/>
  <c r="AC20" i="5" s="1"/>
  <c r="AA16" i="5"/>
  <c r="AC16" i="5" s="1"/>
  <c r="AA12" i="5"/>
  <c r="AC12" i="5" s="1"/>
  <c r="AA8" i="5"/>
  <c r="AC8" i="5" s="1"/>
  <c r="Y41" i="5"/>
  <c r="Z41" i="5" s="1"/>
  <c r="AB41" i="5" s="1"/>
  <c r="Y33" i="5"/>
  <c r="Z33" i="5" s="1"/>
  <c r="AB33" i="5" s="1"/>
  <c r="Y25" i="5"/>
  <c r="Z25" i="5" s="1"/>
  <c r="AB25" i="5" s="1"/>
  <c r="Y17" i="5"/>
  <c r="Z17" i="5" s="1"/>
  <c r="AB17" i="5" s="1"/>
  <c r="Y9" i="5"/>
  <c r="Z9" i="5" s="1"/>
  <c r="AB9" i="5" s="1"/>
  <c r="Y40" i="5"/>
  <c r="Z40" i="5" s="1"/>
  <c r="AB40" i="5" s="1"/>
  <c r="Y32" i="5"/>
  <c r="Z32" i="5" s="1"/>
  <c r="AB32" i="5" s="1"/>
  <c r="Y24" i="5"/>
  <c r="Z24" i="5" s="1"/>
  <c r="AB24" i="5" s="1"/>
  <c r="Y67" i="5"/>
  <c r="Z67" i="5" s="1"/>
  <c r="AB67" i="5" s="1"/>
  <c r="AH3" i="5"/>
  <c r="AH6" i="5" s="1"/>
  <c r="Y30" i="5"/>
  <c r="Z30" i="5" s="1"/>
  <c r="AB30" i="5" s="1"/>
  <c r="Y22" i="5"/>
  <c r="Z22" i="5" s="1"/>
  <c r="AB22" i="5" s="1"/>
  <c r="AA65" i="5"/>
  <c r="AC65" i="5" s="1"/>
  <c r="AA61" i="5"/>
  <c r="AC61" i="5" s="1"/>
  <c r="AA57" i="5"/>
  <c r="AC57" i="5" s="1"/>
  <c r="AA53" i="5"/>
  <c r="AC53" i="5" s="1"/>
  <c r="Y63" i="5"/>
  <c r="Z63" i="5" s="1"/>
  <c r="AB63" i="5" s="1"/>
  <c r="Y55" i="5"/>
  <c r="Z55" i="5" s="1"/>
  <c r="AB55" i="5" s="1"/>
  <c r="AA49" i="5"/>
  <c r="AC49" i="5" s="1"/>
  <c r="AA45" i="5"/>
  <c r="AC45" i="5" s="1"/>
  <c r="Y64" i="5"/>
  <c r="Z64" i="5" s="1"/>
  <c r="AB64" i="5" s="1"/>
  <c r="Y56" i="5"/>
  <c r="Z56" i="5" s="1"/>
  <c r="AB56" i="5" s="1"/>
  <c r="Y50" i="5"/>
  <c r="Z50" i="5" s="1"/>
  <c r="AB50" i="5" s="1"/>
  <c r="Y46" i="5"/>
  <c r="Z46" i="5" s="1"/>
  <c r="AB46" i="5" s="1"/>
  <c r="AA42" i="5"/>
  <c r="AC42" i="5" s="1"/>
  <c r="AA38" i="5"/>
  <c r="AC38" i="5" s="1"/>
  <c r="AA34" i="5"/>
  <c r="AC34" i="5" s="1"/>
  <c r="AA30" i="5"/>
  <c r="AC30" i="5" s="1"/>
  <c r="AA26" i="5"/>
  <c r="AC26" i="5" s="1"/>
  <c r="AA22" i="5"/>
  <c r="AC22" i="5" s="1"/>
  <c r="AA18" i="5"/>
  <c r="AC18" i="5" s="1"/>
  <c r="AA14" i="5"/>
  <c r="AC14" i="5" s="1"/>
  <c r="AA10" i="5"/>
  <c r="AC10" i="5" s="1"/>
  <c r="Y8" i="5"/>
  <c r="Z8" i="5" s="1"/>
  <c r="AB8" i="5" s="1"/>
  <c r="Y37" i="5"/>
  <c r="Z37" i="5" s="1"/>
  <c r="AB37" i="5" s="1"/>
  <c r="Y29" i="5"/>
  <c r="Z29" i="5" s="1"/>
  <c r="AB29" i="5" s="1"/>
  <c r="Y21" i="5"/>
  <c r="Z21" i="5" s="1"/>
  <c r="AB21" i="5" s="1"/>
  <c r="Y13" i="5"/>
  <c r="Z13" i="5" s="1"/>
  <c r="AB13" i="5" s="1"/>
  <c r="Y36" i="5"/>
  <c r="Z36" i="5" s="1"/>
  <c r="AB36" i="5" s="1"/>
  <c r="Y28" i="5"/>
  <c r="Z28" i="5" s="1"/>
  <c r="AB28" i="5" s="1"/>
  <c r="Y20" i="5"/>
  <c r="Z20" i="5" s="1"/>
  <c r="AB20" i="5" s="1"/>
  <c r="Y12" i="5"/>
  <c r="Z12" i="5" s="1"/>
  <c r="AB12" i="5" s="1"/>
  <c r="AA58" i="5"/>
  <c r="AC58" i="5" s="1"/>
  <c r="Y65" i="5"/>
  <c r="Z65" i="5" s="1"/>
  <c r="AB65" i="5" s="1"/>
  <c r="Y66" i="5"/>
  <c r="Z66" i="5" s="1"/>
  <c r="AB66" i="5" s="1"/>
  <c r="Y47" i="5"/>
  <c r="Z47" i="5" s="1"/>
  <c r="AB47" i="5" s="1"/>
  <c r="AA35" i="5"/>
  <c r="AC35" i="5" s="1"/>
  <c r="AA23" i="5"/>
  <c r="AC23" i="5" s="1"/>
  <c r="AA15" i="5"/>
  <c r="AC15" i="5" s="1"/>
  <c r="Y39" i="5"/>
  <c r="Z39" i="5" s="1"/>
  <c r="AB39" i="5" s="1"/>
  <c r="Y31" i="5"/>
  <c r="Z31" i="5" s="1"/>
  <c r="AB31" i="5" s="1"/>
  <c r="Y23" i="5"/>
  <c r="Z23" i="5" s="1"/>
  <c r="AB23" i="5" s="1"/>
  <c r="Y15" i="5"/>
  <c r="Z15" i="5" s="1"/>
  <c r="AB15" i="5" s="1"/>
  <c r="Y38" i="5"/>
  <c r="Z38" i="5" s="1"/>
  <c r="AB38" i="5" s="1"/>
  <c r="Y14" i="5"/>
  <c r="Z14" i="5" s="1"/>
  <c r="AB14" i="5" s="1"/>
  <c r="AA64" i="5"/>
  <c r="AC64" i="5" s="1"/>
  <c r="AA60" i="5"/>
  <c r="AC60" i="5" s="1"/>
  <c r="AA56" i="5"/>
  <c r="AC56" i="5" s="1"/>
  <c r="AA52" i="5"/>
  <c r="AC52" i="5" s="1"/>
  <c r="Y61" i="5"/>
  <c r="Z61" i="5" s="1"/>
  <c r="AB61" i="5" s="1"/>
  <c r="Y53" i="5"/>
  <c r="Z53" i="5" s="1"/>
  <c r="AB53" i="5" s="1"/>
  <c r="AA48" i="5"/>
  <c r="AC48" i="5" s="1"/>
  <c r="AA44" i="5"/>
  <c r="AC44" i="5" s="1"/>
  <c r="Y62" i="5"/>
  <c r="Z62" i="5" s="1"/>
  <c r="AB62" i="5" s="1"/>
  <c r="Y54" i="5"/>
  <c r="Z54" i="5" s="1"/>
  <c r="AB54" i="5" s="1"/>
  <c r="Y49" i="5"/>
  <c r="Z49" i="5" s="1"/>
  <c r="AB49" i="5" s="1"/>
  <c r="Y45" i="5"/>
  <c r="Z45" i="5" s="1"/>
  <c r="AB45" i="5" s="1"/>
  <c r="AA41" i="5"/>
  <c r="AC41" i="5" s="1"/>
  <c r="AA37" i="5"/>
  <c r="AC37" i="5" s="1"/>
  <c r="AA33" i="5"/>
  <c r="AC33" i="5" s="1"/>
  <c r="AA29" i="5"/>
  <c r="AC29" i="5" s="1"/>
  <c r="AA25" i="5"/>
  <c r="AC25" i="5" s="1"/>
  <c r="AA21" i="5"/>
  <c r="AC21" i="5" s="1"/>
  <c r="AA17" i="5"/>
  <c r="AC17" i="5" s="1"/>
  <c r="AA13" i="5"/>
  <c r="AC13" i="5" s="1"/>
  <c r="AA9" i="5"/>
  <c r="AC9" i="5" s="1"/>
  <c r="Y43" i="5"/>
  <c r="Z43" i="5" s="1"/>
  <c r="AB43" i="5" s="1"/>
  <c r="Y35" i="5"/>
  <c r="Z35" i="5" s="1"/>
  <c r="AB35" i="5" s="1"/>
  <c r="Y27" i="5"/>
  <c r="Z27" i="5" s="1"/>
  <c r="AB27" i="5" s="1"/>
  <c r="Y19" i="5"/>
  <c r="Z19" i="5" s="1"/>
  <c r="AB19" i="5" s="1"/>
  <c r="Y11" i="5"/>
  <c r="Z11" i="5" s="1"/>
  <c r="AB11" i="5" s="1"/>
  <c r="Y42" i="5"/>
  <c r="Z42" i="5" s="1"/>
  <c r="AB42" i="5" s="1"/>
  <c r="Y34" i="5"/>
  <c r="Z34" i="5" s="1"/>
  <c r="AB34" i="5" s="1"/>
  <c r="Y26" i="5"/>
  <c r="Z26" i="5" s="1"/>
  <c r="AB26" i="5" s="1"/>
  <c r="Y18" i="5"/>
  <c r="Z18" i="5" s="1"/>
  <c r="AB18" i="5" s="1"/>
  <c r="Y10" i="5"/>
  <c r="Z10" i="5" s="1"/>
  <c r="AB10" i="5" s="1"/>
  <c r="B12" i="5"/>
  <c r="AD8" i="5"/>
  <c r="B13" i="5" l="1"/>
  <c r="B14" i="5" l="1"/>
  <c r="B15" i="5" l="1"/>
  <c r="AD9" i="5" l="1"/>
  <c r="B16" i="5"/>
  <c r="K21" i="1"/>
  <c r="B17" i="5" l="1"/>
  <c r="B18" i="5" l="1"/>
  <c r="C37" i="2" l="1"/>
  <c r="C36" i="2"/>
  <c r="C44" i="2"/>
  <c r="C38" i="2"/>
  <c r="C45" i="2"/>
  <c r="C40" i="2"/>
  <c r="C39" i="2"/>
  <c r="C46" i="2"/>
  <c r="C42" i="2"/>
  <c r="C47" i="2"/>
  <c r="C43" i="2"/>
  <c r="C41" i="2"/>
  <c r="AD10" i="5"/>
  <c r="B19" i="5"/>
  <c r="C34" i="2" l="1"/>
  <c r="L12" i="1" s="1"/>
  <c r="J12" i="1" s="1"/>
  <c r="B20" i="5"/>
  <c r="L21" i="1" l="1"/>
  <c r="J24" i="1" s="1"/>
  <c r="B21" i="5"/>
  <c r="D8" i="5" l="1"/>
  <c r="B22" i="5"/>
  <c r="F8" i="5" l="1"/>
  <c r="H8" i="5"/>
  <c r="AD7" i="5"/>
  <c r="O2" i="5"/>
  <c r="B23" i="5"/>
  <c r="G8" i="5" l="1"/>
  <c r="C8" i="5" s="1"/>
  <c r="AD12" i="5"/>
  <c r="B24" i="5"/>
  <c r="D9" i="5" l="1"/>
  <c r="F9" i="5" s="1"/>
  <c r="H9" i="5" s="1"/>
  <c r="G9" i="5" s="1"/>
  <c r="C9" i="5" s="1"/>
  <c r="B25" i="5"/>
  <c r="D10" i="5" l="1"/>
  <c r="F10" i="5" s="1"/>
  <c r="H10" i="5" s="1"/>
  <c r="G10" i="5" s="1"/>
  <c r="B26" i="5"/>
  <c r="C10" i="5" l="1"/>
  <c r="D11" i="5"/>
  <c r="F11" i="5" s="1"/>
  <c r="AD11" i="5" s="1"/>
  <c r="B27" i="5"/>
  <c r="H11" i="5" l="1"/>
  <c r="G11" i="5" s="1"/>
  <c r="C11" i="5" s="1"/>
  <c r="AD13" i="5"/>
  <c r="B28" i="5"/>
  <c r="D12" i="5" l="1"/>
  <c r="F12" i="5" s="1"/>
  <c r="H12" i="5" s="1"/>
  <c r="AD14" i="5"/>
  <c r="B29" i="5"/>
  <c r="G12" i="5" l="1"/>
  <c r="C12" i="5" s="1"/>
  <c r="B30" i="5"/>
  <c r="D13" i="5" l="1"/>
  <c r="B31" i="5"/>
  <c r="F13" i="5" l="1"/>
  <c r="B32" i="5"/>
  <c r="H13" i="5" l="1"/>
  <c r="B33" i="5"/>
  <c r="G13" i="5" l="1"/>
  <c r="C13" i="5" s="1"/>
  <c r="AD16" i="5"/>
  <c r="B34" i="5"/>
  <c r="D14" i="5" l="1"/>
  <c r="F14" i="5" s="1"/>
  <c r="B35" i="5"/>
  <c r="H14" i="5" l="1"/>
  <c r="G14" i="5" s="1"/>
  <c r="C14" i="5" s="1"/>
  <c r="AD17" i="5"/>
  <c r="B36" i="5"/>
  <c r="D15" i="5" l="1"/>
  <c r="F15" i="5" s="1"/>
  <c r="AD15" i="5" s="1"/>
  <c r="B37" i="5"/>
  <c r="H15" i="5" l="1"/>
  <c r="G15" i="5" s="1"/>
  <c r="C15" i="5" s="1"/>
  <c r="B38" i="5"/>
  <c r="D16" i="5" l="1"/>
  <c r="F16" i="5" s="1"/>
  <c r="H16" i="5" s="1"/>
  <c r="B39" i="5"/>
  <c r="G16" i="5" l="1"/>
  <c r="AD19" i="5"/>
  <c r="B40" i="5"/>
  <c r="C16" i="5" l="1"/>
  <c r="D17" i="5"/>
  <c r="B41" i="5"/>
  <c r="F17" i="5" l="1"/>
  <c r="H17" i="5" s="1"/>
  <c r="B42" i="5"/>
  <c r="G17" i="5" l="1"/>
  <c r="C17" i="5" s="1"/>
  <c r="AD20" i="5"/>
  <c r="B43" i="5"/>
  <c r="D18" i="5" l="1"/>
  <c r="B44" i="5"/>
  <c r="H18" i="5" l="1"/>
  <c r="F18" i="5"/>
  <c r="AD18" i="5" s="1"/>
  <c r="B45" i="5"/>
  <c r="G18" i="5" l="1"/>
  <c r="B46" i="5"/>
  <c r="C18" i="5" l="1"/>
  <c r="D19" i="5"/>
  <c r="AD21" i="5"/>
  <c r="B47" i="5"/>
  <c r="F19" i="5" l="1"/>
  <c r="H19" i="5" s="1"/>
  <c r="B48" i="5"/>
  <c r="G19" i="5" l="1"/>
  <c r="C19" i="5" s="1"/>
  <c r="B49" i="5"/>
  <c r="D20" i="5" l="1"/>
  <c r="B50" i="5"/>
  <c r="F20" i="5" l="1"/>
  <c r="H20" i="5" s="1"/>
  <c r="B51" i="5"/>
  <c r="G20" i="5" l="1"/>
  <c r="C20" i="5" s="1"/>
  <c r="B52" i="5"/>
  <c r="D21" i="5" l="1"/>
  <c r="F21" i="5" s="1"/>
  <c r="B53" i="5"/>
  <c r="H21" i="5" l="1"/>
  <c r="G21" i="5" s="1"/>
  <c r="C21" i="5" s="1"/>
  <c r="B54" i="5"/>
  <c r="D22" i="5" l="1"/>
  <c r="B55" i="5"/>
  <c r="F22" i="5" l="1"/>
  <c r="AD22" i="5" s="1"/>
  <c r="B56" i="5"/>
  <c r="H22" i="5" l="1"/>
  <c r="G22" i="5" s="1"/>
  <c r="C22" i="5" s="1"/>
  <c r="B57" i="5"/>
  <c r="D23" i="5" l="1"/>
  <c r="B58" i="5"/>
  <c r="F23" i="5" l="1"/>
  <c r="AD23" i="5" s="1"/>
  <c r="B59" i="5"/>
  <c r="H23" i="5" l="1"/>
  <c r="G23" i="5" s="1"/>
  <c r="C23" i="5" s="1"/>
  <c r="AD26" i="5"/>
  <c r="B60" i="5"/>
  <c r="D24" i="5" l="1"/>
  <c r="B61" i="5"/>
  <c r="F24" i="5" l="1"/>
  <c r="AD24" i="5" s="1"/>
  <c r="AD27" i="5"/>
  <c r="B62" i="5"/>
  <c r="H24" i="5" l="1"/>
  <c r="G24" i="5" s="1"/>
  <c r="B63" i="5"/>
  <c r="C24" i="5" l="1"/>
  <c r="D25" i="5"/>
  <c r="B64" i="5"/>
  <c r="F25" i="5" l="1"/>
  <c r="AD25" i="5" s="1"/>
  <c r="B65" i="5"/>
  <c r="H25" i="5" l="1"/>
  <c r="G25" i="5" s="1"/>
  <c r="C25" i="5" s="1"/>
  <c r="B66" i="5"/>
  <c r="D26" i="5" l="1"/>
  <c r="B67" i="5"/>
  <c r="F26" i="5" l="1"/>
  <c r="H26" i="5" s="1"/>
  <c r="AD29" i="5"/>
  <c r="B68" i="5"/>
  <c r="G26" i="5" l="1"/>
  <c r="C26" i="5" s="1"/>
  <c r="B69" i="5"/>
  <c r="D27" i="5" l="1"/>
  <c r="F27" i="5" s="1"/>
  <c r="H27" i="5" s="1"/>
  <c r="G27" i="5" s="1"/>
  <c r="C27" i="5" s="1"/>
  <c r="AD30" i="5"/>
  <c r="B70" i="5"/>
  <c r="D28" i="5" l="1"/>
  <c r="B71" i="5"/>
  <c r="F28" i="5" l="1"/>
  <c r="AD28" i="5" s="1"/>
  <c r="B72" i="5"/>
  <c r="H28" i="5" l="1"/>
  <c r="G28" i="5" s="1"/>
  <c r="C28" i="5" s="1"/>
  <c r="AD31" i="5"/>
  <c r="B73" i="5"/>
  <c r="D29" i="5" l="1"/>
  <c r="F29" i="5" s="1"/>
  <c r="B74" i="5"/>
  <c r="H29" i="5" l="1"/>
  <c r="G29" i="5" s="1"/>
  <c r="C29" i="5" s="1"/>
  <c r="B75" i="5"/>
  <c r="D30" i="5" l="1"/>
  <c r="B76" i="5"/>
  <c r="F30" i="5" l="1"/>
  <c r="B77" i="5"/>
  <c r="H30" i="5" l="1"/>
  <c r="G30" i="5" s="1"/>
  <c r="C30" i="5" s="1"/>
  <c r="B78" i="5"/>
  <c r="D31" i="5" l="1"/>
  <c r="B79" i="5"/>
  <c r="F31" i="5" l="1"/>
  <c r="B80" i="5"/>
  <c r="H31" i="5" l="1"/>
  <c r="G31" i="5" s="1"/>
  <c r="B81" i="5"/>
  <c r="C31" i="5" l="1"/>
  <c r="D32" i="5"/>
  <c r="F32" i="5" s="1"/>
  <c r="AD32" i="5" s="1"/>
  <c r="B82" i="5"/>
  <c r="H32" i="5" l="1"/>
  <c r="G32" i="5" s="1"/>
  <c r="C32" i="5" s="1"/>
  <c r="AD35" i="5"/>
  <c r="B83" i="5"/>
  <c r="D33" i="5" l="1"/>
  <c r="F33" i="5" s="1"/>
  <c r="AD33" i="5" s="1"/>
  <c r="B84" i="5"/>
  <c r="H33" i="5" l="1"/>
  <c r="G33" i="5" s="1"/>
  <c r="C33" i="5" s="1"/>
  <c r="B85" i="5"/>
  <c r="D34" i="5" l="1"/>
  <c r="F34" i="5" s="1"/>
  <c r="AD34" i="5" s="1"/>
  <c r="B86" i="5"/>
  <c r="H34" i="5" l="1"/>
  <c r="G34" i="5" s="1"/>
  <c r="C34" i="5" s="1"/>
  <c r="B87" i="5"/>
  <c r="D35" i="5" l="1"/>
  <c r="F35" i="5" s="1"/>
  <c r="B88" i="5"/>
  <c r="H35" i="5" l="1"/>
  <c r="G35" i="5" s="1"/>
  <c r="C35" i="5" s="1"/>
  <c r="B89" i="5"/>
  <c r="D36" i="5" l="1"/>
  <c r="F36" i="5" s="1"/>
  <c r="AD36" i="5" s="1"/>
  <c r="B90" i="5"/>
  <c r="H36" i="5" l="1"/>
  <c r="G36" i="5" s="1"/>
  <c r="C36" i="5" s="1"/>
  <c r="B91" i="5"/>
  <c r="D37" i="5" l="1"/>
  <c r="F37" i="5" s="1"/>
  <c r="AD37" i="5" s="1"/>
  <c r="B92" i="5"/>
  <c r="H37" i="5" l="1"/>
  <c r="G37" i="5" s="1"/>
  <c r="C37" i="5" s="1"/>
  <c r="B93" i="5"/>
  <c r="D38" i="5" l="1"/>
  <c r="F38" i="5" s="1"/>
  <c r="AD38" i="5" s="1"/>
  <c r="B94" i="5"/>
  <c r="H38" i="5" l="1"/>
  <c r="G38" i="5" s="1"/>
  <c r="C38" i="5" s="1"/>
  <c r="AD39" i="5"/>
  <c r="B95" i="5"/>
  <c r="D39" i="5" l="1"/>
  <c r="B96" i="5"/>
  <c r="F39" i="5" l="1"/>
  <c r="AD40" i="5"/>
  <c r="B97" i="5"/>
  <c r="H39" i="5" l="1"/>
  <c r="B98" i="5"/>
  <c r="G39" i="5" l="1"/>
  <c r="C39" i="5" s="1"/>
  <c r="B99" i="5"/>
  <c r="D40" i="5" l="1"/>
  <c r="F40" i="5" s="1"/>
  <c r="B100" i="5"/>
  <c r="H40" i="5" l="1"/>
  <c r="G40" i="5" s="1"/>
  <c r="C40" i="5" s="1"/>
  <c r="B101" i="5"/>
  <c r="D41" i="5" l="1"/>
  <c r="F41" i="5" s="1"/>
  <c r="AD41" i="5" s="1"/>
  <c r="B102" i="5"/>
  <c r="H41" i="5" l="1"/>
  <c r="G41" i="5" s="1"/>
  <c r="C41" i="5" s="1"/>
  <c r="AD43" i="5"/>
  <c r="B103" i="5"/>
  <c r="D42" i="5" l="1"/>
  <c r="F42" i="5" s="1"/>
  <c r="AD42" i="5" s="1"/>
  <c r="B104" i="5"/>
  <c r="H42" i="5" l="1"/>
  <c r="G42" i="5" s="1"/>
  <c r="C42" i="5" s="1"/>
  <c r="B105" i="5"/>
  <c r="D43" i="5" l="1"/>
  <c r="F43" i="5" s="1"/>
  <c r="B106" i="5"/>
  <c r="H43" i="5" l="1"/>
  <c r="G43" i="5" s="1"/>
  <c r="C43" i="5" s="1"/>
  <c r="B107" i="5"/>
  <c r="D44" i="5" l="1"/>
  <c r="F44" i="5" s="1"/>
  <c r="AD44" i="5" s="1"/>
  <c r="B108" i="5"/>
  <c r="H44" i="5" l="1"/>
  <c r="G44" i="5" s="1"/>
  <c r="C44" i="5" s="1"/>
  <c r="B109" i="5"/>
  <c r="D45" i="5" l="1"/>
  <c r="F45" i="5" s="1"/>
  <c r="AD45" i="5" s="1"/>
  <c r="B110" i="5"/>
  <c r="H45" i="5" l="1"/>
  <c r="G45" i="5" s="1"/>
  <c r="C45" i="5" s="1"/>
  <c r="B111" i="5"/>
  <c r="D46" i="5" l="1"/>
  <c r="F46" i="5" s="1"/>
  <c r="AD46" i="5" s="1"/>
  <c r="B112" i="5"/>
  <c r="H46" i="5" l="1"/>
  <c r="G46" i="5" s="1"/>
  <c r="C46" i="5" s="1"/>
  <c r="B113" i="5"/>
  <c r="D47" i="5" l="1"/>
  <c r="F47" i="5" s="1"/>
  <c r="AD47" i="5" s="1"/>
  <c r="B114" i="5"/>
  <c r="H47" i="5" l="1"/>
  <c r="G47" i="5" s="1"/>
  <c r="C47" i="5" s="1"/>
  <c r="B115" i="5"/>
  <c r="D48" i="5" l="1"/>
  <c r="F48" i="5" s="1"/>
  <c r="AD48" i="5" s="1"/>
  <c r="B116" i="5"/>
  <c r="H48" i="5" l="1"/>
  <c r="G48" i="5" s="1"/>
  <c r="C48" i="5" s="1"/>
  <c r="B117" i="5"/>
  <c r="D49" i="5" l="1"/>
  <c r="F49" i="5" s="1"/>
  <c r="AD49" i="5" s="1"/>
  <c r="B118" i="5"/>
  <c r="H49" i="5" l="1"/>
  <c r="G49" i="5" s="1"/>
  <c r="C49" i="5" s="1"/>
  <c r="B119" i="5"/>
  <c r="D50" i="5" l="1"/>
  <c r="F50" i="5" s="1"/>
  <c r="AD50" i="5" s="1"/>
  <c r="B120" i="5"/>
  <c r="H50" i="5" l="1"/>
  <c r="G50" i="5" s="1"/>
  <c r="C50" i="5" s="1"/>
  <c r="B121" i="5"/>
  <c r="D51" i="5" l="1"/>
  <c r="B122" i="5"/>
  <c r="F51" i="5" l="1"/>
  <c r="AD51" i="5" s="1"/>
  <c r="B123" i="5"/>
  <c r="H51" i="5" l="1"/>
  <c r="G51" i="5" s="1"/>
  <c r="C51" i="5" s="1"/>
  <c r="B124" i="5"/>
  <c r="D52" i="5" l="1"/>
  <c r="F52" i="5" s="1"/>
  <c r="B125" i="5"/>
  <c r="AD52" i="5" l="1"/>
  <c r="H52" i="5"/>
  <c r="G52" i="5" s="1"/>
  <c r="C52" i="5" s="1"/>
  <c r="B126" i="5"/>
  <c r="D53" i="5" l="1"/>
  <c r="F53" i="5" s="1"/>
  <c r="AD53" i="5" s="1"/>
  <c r="B127" i="5"/>
  <c r="H53" i="5" l="1"/>
  <c r="G53" i="5" s="1"/>
  <c r="C53" i="5" s="1"/>
  <c r="B128" i="5"/>
  <c r="D54" i="5" l="1"/>
  <c r="B129" i="5"/>
  <c r="F54" i="5" l="1"/>
  <c r="H54" i="5" s="1"/>
  <c r="K54" i="5" s="1"/>
  <c r="AD54" i="5" s="1"/>
  <c r="B130" i="5"/>
  <c r="G54" i="5" l="1"/>
  <c r="C54" i="5" s="1"/>
  <c r="B131" i="5"/>
  <c r="D55" i="5" l="1"/>
  <c r="B132" i="5"/>
  <c r="F55" i="5" l="1"/>
  <c r="H55" i="5" s="1"/>
  <c r="K55" i="5" s="1"/>
  <c r="AD55" i="5" s="1"/>
  <c r="B133" i="5"/>
  <c r="G55" i="5" l="1"/>
  <c r="C55" i="5" s="1"/>
  <c r="B134" i="5"/>
  <c r="D56" i="5" l="1"/>
  <c r="B135" i="5"/>
  <c r="F56" i="5" l="1"/>
  <c r="H56" i="5" s="1"/>
  <c r="K56" i="5" s="1"/>
  <c r="AD56" i="5" s="1"/>
  <c r="B136" i="5"/>
  <c r="G56" i="5" l="1"/>
  <c r="C56" i="5" s="1"/>
  <c r="B137" i="5"/>
  <c r="D57" i="5" l="1"/>
  <c r="B138" i="5"/>
  <c r="F57" i="5" l="1"/>
  <c r="H57" i="5" s="1"/>
  <c r="K57" i="5" s="1"/>
  <c r="AD57" i="5" s="1"/>
  <c r="B139" i="5"/>
  <c r="G57" i="5" l="1"/>
  <c r="C57" i="5" s="1"/>
  <c r="B140" i="5"/>
  <c r="D58" i="5" l="1"/>
  <c r="B141" i="5"/>
  <c r="F58" i="5" l="1"/>
  <c r="H58" i="5" s="1"/>
  <c r="K58" i="5" s="1"/>
  <c r="AD58" i="5" s="1"/>
  <c r="B142" i="5"/>
  <c r="G58" i="5" l="1"/>
  <c r="C58" i="5" s="1"/>
  <c r="B143" i="5"/>
  <c r="D59" i="5" l="1"/>
  <c r="B144" i="5"/>
  <c r="F59" i="5" l="1"/>
  <c r="H59" i="5" s="1"/>
  <c r="K59" i="5" s="1"/>
  <c r="AD59" i="5" s="1"/>
  <c r="B145" i="5"/>
  <c r="G59" i="5" l="1"/>
  <c r="C59" i="5" s="1"/>
  <c r="B146" i="5"/>
  <c r="D60" i="5" l="1"/>
  <c r="B147" i="5"/>
  <c r="F60" i="5" l="1"/>
  <c r="H60" i="5" s="1"/>
  <c r="K60" i="5" s="1"/>
  <c r="AD60" i="5" s="1"/>
  <c r="B148" i="5"/>
  <c r="G60" i="5" l="1"/>
  <c r="C60" i="5" s="1"/>
  <c r="B149" i="5"/>
  <c r="D61" i="5" l="1"/>
  <c r="B150" i="5"/>
  <c r="F61" i="5" l="1"/>
  <c r="H61" i="5" s="1"/>
  <c r="K61" i="5" s="1"/>
  <c r="AD61" i="5" s="1"/>
  <c r="B151" i="5"/>
  <c r="G61" i="5" l="1"/>
  <c r="C61" i="5" s="1"/>
  <c r="B152" i="5"/>
  <c r="D62" i="5" l="1"/>
  <c r="B153" i="5"/>
  <c r="F62" i="5" l="1"/>
  <c r="H62" i="5" s="1"/>
  <c r="K62" i="5" s="1"/>
  <c r="AD62" i="5" s="1"/>
  <c r="B154" i="5"/>
  <c r="G62" i="5" l="1"/>
  <c r="C62" i="5" s="1"/>
  <c r="B155" i="5"/>
  <c r="D63" i="5" l="1"/>
  <c r="B156" i="5"/>
  <c r="F63" i="5" l="1"/>
  <c r="H63" i="5" s="1"/>
  <c r="K63" i="5" s="1"/>
  <c r="AD63" i="5" s="1"/>
  <c r="B157" i="5"/>
  <c r="G63" i="5" l="1"/>
  <c r="C63" i="5" s="1"/>
  <c r="B158" i="5"/>
  <c r="D64" i="5" l="1"/>
  <c r="B159" i="5"/>
  <c r="F64" i="5" l="1"/>
  <c r="H64" i="5" s="1"/>
  <c r="K64" i="5" s="1"/>
  <c r="AD64" i="5" s="1"/>
  <c r="B160" i="5"/>
  <c r="G64" i="5" l="1"/>
  <c r="C64" i="5" s="1"/>
  <c r="B161" i="5"/>
  <c r="D65" i="5" l="1"/>
  <c r="B162" i="5"/>
  <c r="F65" i="5" l="1"/>
  <c r="H65" i="5" s="1"/>
  <c r="K65" i="5" s="1"/>
  <c r="AD65" i="5" s="1"/>
  <c r="B163" i="5"/>
  <c r="G65" i="5" l="1"/>
  <c r="C65" i="5" s="1"/>
  <c r="B164" i="5"/>
  <c r="D66" i="5" l="1"/>
  <c r="B165" i="5"/>
  <c r="F66" i="5" l="1"/>
  <c r="H66" i="5" s="1"/>
  <c r="K66" i="5" s="1"/>
  <c r="AD66" i="5" s="1"/>
  <c r="B166" i="5"/>
  <c r="G66" i="5" l="1"/>
  <c r="C66" i="5" s="1"/>
  <c r="B167" i="5"/>
  <c r="D67" i="5" l="1"/>
  <c r="B168" i="5"/>
  <c r="F67" i="5" l="1"/>
  <c r="H67" i="5" s="1"/>
  <c r="B169" i="5"/>
  <c r="K67" i="5" l="1"/>
  <c r="AD67" i="5" s="1"/>
  <c r="AD608" i="5" s="1"/>
  <c r="G67" i="5"/>
  <c r="C67" i="5" s="1"/>
  <c r="B170" i="5"/>
  <c r="D68" i="5" l="1"/>
  <c r="B171" i="5"/>
  <c r="E68" i="5" l="1"/>
  <c r="F68" i="5"/>
  <c r="H68" i="5" s="1"/>
  <c r="K68" i="5" s="1"/>
  <c r="B172" i="5"/>
  <c r="G68" i="5" l="1"/>
  <c r="C68" i="5" s="1"/>
  <c r="B173" i="5"/>
  <c r="D69" i="5" l="1"/>
  <c r="E69" i="5" s="1"/>
  <c r="B174" i="5"/>
  <c r="F69" i="5" l="1"/>
  <c r="H69" i="5" s="1"/>
  <c r="K69" i="5" s="1"/>
  <c r="B175" i="5"/>
  <c r="G69" i="5" l="1"/>
  <c r="C69" i="5" s="1"/>
  <c r="B176" i="5"/>
  <c r="D70" i="5" l="1"/>
  <c r="F70" i="5" s="1"/>
  <c r="H70" i="5" s="1"/>
  <c r="K70" i="5" s="1"/>
  <c r="B177" i="5"/>
  <c r="E70" i="5" l="1"/>
  <c r="G70" i="5"/>
  <c r="C70" i="5" s="1"/>
  <c r="B178" i="5"/>
  <c r="D71" i="5" l="1"/>
  <c r="F71" i="5" s="1"/>
  <c r="H71" i="5" s="1"/>
  <c r="K71" i="5" s="1"/>
  <c r="B179" i="5"/>
  <c r="E71" i="5" l="1"/>
  <c r="G71" i="5"/>
  <c r="C71" i="5" s="1"/>
  <c r="B180" i="5"/>
  <c r="D72" i="5" l="1"/>
  <c r="F72" i="5" s="1"/>
  <c r="H72" i="5" s="1"/>
  <c r="K72" i="5" s="1"/>
  <c r="B181" i="5"/>
  <c r="G72" i="5" l="1"/>
  <c r="C72" i="5" s="1"/>
  <c r="E72" i="5"/>
  <c r="B182" i="5"/>
  <c r="D73" i="5" l="1"/>
  <c r="E73" i="5" s="1"/>
  <c r="B183" i="5"/>
  <c r="F73" i="5" l="1"/>
  <c r="H73" i="5" s="1"/>
  <c r="K73" i="5" s="1"/>
  <c r="G73" i="5"/>
  <c r="C73" i="5" s="1"/>
  <c r="B184" i="5"/>
  <c r="D74" i="5" l="1"/>
  <c r="F74" i="5" s="1"/>
  <c r="H74" i="5" s="1"/>
  <c r="K74" i="5" s="1"/>
  <c r="B185" i="5"/>
  <c r="E74" i="5" l="1"/>
  <c r="G74" i="5"/>
  <c r="C74" i="5" s="1"/>
  <c r="B186" i="5"/>
  <c r="D75" i="5" l="1"/>
  <c r="E75" i="5" s="1"/>
  <c r="B187" i="5"/>
  <c r="F75" i="5" l="1"/>
  <c r="H75" i="5" s="1"/>
  <c r="K75" i="5" s="1"/>
  <c r="G75" i="5"/>
  <c r="C75" i="5" s="1"/>
  <c r="B188" i="5"/>
  <c r="D76" i="5" l="1"/>
  <c r="F76" i="5" s="1"/>
  <c r="H76" i="5" s="1"/>
  <c r="K76" i="5" s="1"/>
  <c r="B189" i="5"/>
  <c r="G76" i="5" l="1"/>
  <c r="C76" i="5" s="1"/>
  <c r="E76" i="5"/>
  <c r="B190" i="5"/>
  <c r="D77" i="5" l="1"/>
  <c r="E77" i="5" s="1"/>
  <c r="B191" i="5"/>
  <c r="G77" i="5" l="1"/>
  <c r="C77" i="5" s="1"/>
  <c r="F77" i="5"/>
  <c r="H77" i="5" s="1"/>
  <c r="K77" i="5" s="1"/>
  <c r="B192" i="5"/>
  <c r="D78" i="5" l="1"/>
  <c r="E78" i="5" s="1"/>
  <c r="B193" i="5"/>
  <c r="G78" i="5" l="1"/>
  <c r="C78" i="5" s="1"/>
  <c r="F78" i="5"/>
  <c r="H78" i="5" s="1"/>
  <c r="K78" i="5" s="1"/>
  <c r="B194" i="5"/>
  <c r="D79" i="5" l="1"/>
  <c r="E79" i="5" s="1"/>
  <c r="B195" i="5"/>
  <c r="G79" i="5" l="1"/>
  <c r="C79" i="5" s="1"/>
  <c r="F79" i="5"/>
  <c r="H79" i="5" s="1"/>
  <c r="K79" i="5" s="1"/>
  <c r="B196" i="5"/>
  <c r="D80" i="5" l="1"/>
  <c r="E80" i="5" s="1"/>
  <c r="B197" i="5"/>
  <c r="F80" i="5" l="1"/>
  <c r="H80" i="5" s="1"/>
  <c r="K80" i="5" s="1"/>
  <c r="G80" i="5"/>
  <c r="C80" i="5" s="1"/>
  <c r="B198" i="5"/>
  <c r="D81" i="5" l="1"/>
  <c r="E81" i="5" s="1"/>
  <c r="B199" i="5"/>
  <c r="G81" i="5" l="1"/>
  <c r="C81" i="5" s="1"/>
  <c r="F81" i="5"/>
  <c r="H81" i="5" s="1"/>
  <c r="K81" i="5" s="1"/>
  <c r="B200" i="5"/>
  <c r="D82" i="5" l="1"/>
  <c r="F82" i="5" s="1"/>
  <c r="H82" i="5" s="1"/>
  <c r="K82" i="5" s="1"/>
  <c r="B201" i="5"/>
  <c r="E82" i="5" l="1"/>
  <c r="G82" i="5"/>
  <c r="C82" i="5" s="1"/>
  <c r="B202" i="5"/>
  <c r="D83" i="5" l="1"/>
  <c r="F83" i="5" s="1"/>
  <c r="H83" i="5" s="1"/>
  <c r="K83" i="5" s="1"/>
  <c r="B203" i="5"/>
  <c r="E83" i="5" l="1"/>
  <c r="G83" i="5"/>
  <c r="C83" i="5" s="1"/>
  <c r="B204" i="5"/>
  <c r="D84" i="5" l="1"/>
  <c r="F84" i="5" s="1"/>
  <c r="H84" i="5" s="1"/>
  <c r="K84" i="5" s="1"/>
  <c r="B205" i="5"/>
  <c r="G84" i="5" l="1"/>
  <c r="C84" i="5" s="1"/>
  <c r="E84" i="5"/>
  <c r="B206" i="5"/>
  <c r="D85" i="5" l="1"/>
  <c r="E85" i="5" s="1"/>
  <c r="B207" i="5"/>
  <c r="F85" i="5" l="1"/>
  <c r="H85" i="5" s="1"/>
  <c r="K85" i="5" s="1"/>
  <c r="G85" i="5"/>
  <c r="C85" i="5" s="1"/>
  <c r="B208" i="5"/>
  <c r="D86" i="5" l="1"/>
  <c r="E86" i="5" s="1"/>
  <c r="B209" i="5"/>
  <c r="F86" i="5" l="1"/>
  <c r="H86" i="5" s="1"/>
  <c r="K86" i="5" s="1"/>
  <c r="G86" i="5"/>
  <c r="C86" i="5" s="1"/>
  <c r="B210" i="5"/>
  <c r="D87" i="5" l="1"/>
  <c r="E87" i="5" s="1"/>
  <c r="B211" i="5"/>
  <c r="F87" i="5" l="1"/>
  <c r="H87" i="5" s="1"/>
  <c r="K87" i="5" s="1"/>
  <c r="G87" i="5"/>
  <c r="C87" i="5" s="1"/>
  <c r="B212" i="5"/>
  <c r="D88" i="5" l="1"/>
  <c r="F88" i="5" s="1"/>
  <c r="H88" i="5" s="1"/>
  <c r="K88" i="5" s="1"/>
  <c r="B213" i="5"/>
  <c r="G88" i="5" l="1"/>
  <c r="C88" i="5" s="1"/>
  <c r="E88" i="5"/>
  <c r="B214" i="5"/>
  <c r="D89" i="5" l="1"/>
  <c r="F89" i="5" s="1"/>
  <c r="H89" i="5" s="1"/>
  <c r="K89" i="5" s="1"/>
  <c r="B215" i="5"/>
  <c r="E89" i="5" l="1"/>
  <c r="G89" i="5"/>
  <c r="C89" i="5" s="1"/>
  <c r="B216" i="5"/>
  <c r="D90" i="5" l="1"/>
  <c r="F90" i="5" s="1"/>
  <c r="H90" i="5" s="1"/>
  <c r="K90" i="5" s="1"/>
  <c r="B217" i="5"/>
  <c r="E90" i="5" l="1"/>
  <c r="G90" i="5"/>
  <c r="C90" i="5" s="1"/>
  <c r="B218" i="5"/>
  <c r="D91" i="5" l="1"/>
  <c r="E91" i="5" s="1"/>
  <c r="B219" i="5"/>
  <c r="F91" i="5" l="1"/>
  <c r="H91" i="5" s="1"/>
  <c r="K91" i="5" s="1"/>
  <c r="G91" i="5"/>
  <c r="C91" i="5" s="1"/>
  <c r="B220" i="5"/>
  <c r="D92" i="5" l="1"/>
  <c r="F92" i="5" s="1"/>
  <c r="H92" i="5" s="1"/>
  <c r="K92" i="5" s="1"/>
  <c r="B221" i="5"/>
  <c r="E92" i="5" l="1"/>
  <c r="G92" i="5"/>
  <c r="C92" i="5" s="1"/>
  <c r="B222" i="5"/>
  <c r="D93" i="5" l="1"/>
  <c r="E93" i="5" s="1"/>
  <c r="B223" i="5"/>
  <c r="F93" i="5" l="1"/>
  <c r="H93" i="5" s="1"/>
  <c r="K93" i="5" s="1"/>
  <c r="G93" i="5"/>
  <c r="C93" i="5" s="1"/>
  <c r="B224" i="5"/>
  <c r="D94" i="5" l="1"/>
  <c r="F94" i="5" s="1"/>
  <c r="H94" i="5" s="1"/>
  <c r="K94" i="5" s="1"/>
  <c r="B225" i="5"/>
  <c r="E94" i="5" l="1"/>
  <c r="G94" i="5"/>
  <c r="C94" i="5" s="1"/>
  <c r="B226" i="5"/>
  <c r="D95" i="5" l="1"/>
  <c r="F95" i="5" s="1"/>
  <c r="H95" i="5" s="1"/>
  <c r="K95" i="5" s="1"/>
  <c r="B227" i="5"/>
  <c r="E95" i="5" l="1"/>
  <c r="G95" i="5"/>
  <c r="C95" i="5" s="1"/>
  <c r="B228" i="5"/>
  <c r="D96" i="5" l="1"/>
  <c r="F96" i="5" s="1"/>
  <c r="H96" i="5" s="1"/>
  <c r="K96" i="5" s="1"/>
  <c r="B229" i="5"/>
  <c r="E96" i="5" l="1"/>
  <c r="G96" i="5"/>
  <c r="C96" i="5" s="1"/>
  <c r="B230" i="5"/>
  <c r="D97" i="5" l="1"/>
  <c r="F97" i="5" s="1"/>
  <c r="H97" i="5" s="1"/>
  <c r="K97" i="5" s="1"/>
  <c r="B231" i="5"/>
  <c r="E97" i="5" l="1"/>
  <c r="G97" i="5"/>
  <c r="C97" i="5" s="1"/>
  <c r="B232" i="5"/>
  <c r="D98" i="5" l="1"/>
  <c r="E98" i="5" s="1"/>
  <c r="B233" i="5"/>
  <c r="F98" i="5" l="1"/>
  <c r="H98" i="5" s="1"/>
  <c r="K98" i="5" s="1"/>
  <c r="G98" i="5"/>
  <c r="C98" i="5" s="1"/>
  <c r="B234" i="5"/>
  <c r="D99" i="5" l="1"/>
  <c r="F99" i="5" s="1"/>
  <c r="H99" i="5" s="1"/>
  <c r="K99" i="5" s="1"/>
  <c r="B235" i="5"/>
  <c r="G99" i="5" l="1"/>
  <c r="C99" i="5" s="1"/>
  <c r="E99" i="5"/>
  <c r="B236" i="5"/>
  <c r="D100" i="5" l="1"/>
  <c r="E100" i="5" s="1"/>
  <c r="B237" i="5"/>
  <c r="G100" i="5" l="1"/>
  <c r="C100" i="5" s="1"/>
  <c r="F100" i="5"/>
  <c r="H100" i="5" s="1"/>
  <c r="K100" i="5" s="1"/>
  <c r="B238" i="5"/>
  <c r="D101" i="5" l="1"/>
  <c r="F101" i="5" s="1"/>
  <c r="H101" i="5" s="1"/>
  <c r="K101" i="5" s="1"/>
  <c r="B239" i="5"/>
  <c r="G101" i="5" l="1"/>
  <c r="C101" i="5" s="1"/>
  <c r="E101" i="5"/>
  <c r="B240" i="5"/>
  <c r="D102" i="5" l="1"/>
  <c r="E102" i="5" s="1"/>
  <c r="B241" i="5"/>
  <c r="F102" i="5" l="1"/>
  <c r="H102" i="5" s="1"/>
  <c r="K102" i="5" s="1"/>
  <c r="G102" i="5"/>
  <c r="C102" i="5" s="1"/>
  <c r="B242" i="5"/>
  <c r="D103" i="5" l="1"/>
  <c r="F103" i="5" s="1"/>
  <c r="H103" i="5" s="1"/>
  <c r="K103" i="5" s="1"/>
  <c r="B243" i="5"/>
  <c r="G103" i="5" l="1"/>
  <c r="C103" i="5" s="1"/>
  <c r="E103" i="5"/>
  <c r="B244" i="5"/>
  <c r="D104" i="5" l="1"/>
  <c r="E104" i="5" s="1"/>
  <c r="B245" i="5"/>
  <c r="F104" i="5" l="1"/>
  <c r="H104" i="5" s="1"/>
  <c r="K104" i="5" s="1"/>
  <c r="G104" i="5"/>
  <c r="C104" i="5" s="1"/>
  <c r="B246" i="5"/>
  <c r="D105" i="5" l="1"/>
  <c r="E105" i="5" s="1"/>
  <c r="B247" i="5"/>
  <c r="F105" i="5" l="1"/>
  <c r="H105" i="5" s="1"/>
  <c r="K105" i="5" s="1"/>
  <c r="G105" i="5"/>
  <c r="C105" i="5" s="1"/>
  <c r="B248" i="5"/>
  <c r="D106" i="5" l="1"/>
  <c r="F106" i="5" s="1"/>
  <c r="H106" i="5" s="1"/>
  <c r="K106" i="5" s="1"/>
  <c r="B249" i="5"/>
  <c r="E106" i="5" l="1"/>
  <c r="G106" i="5"/>
  <c r="C106" i="5" s="1"/>
  <c r="B250" i="5"/>
  <c r="D107" i="5" l="1"/>
  <c r="F107" i="5" s="1"/>
  <c r="H107" i="5" s="1"/>
  <c r="K107" i="5" s="1"/>
  <c r="B251" i="5"/>
  <c r="E107" i="5" l="1"/>
  <c r="G107" i="5"/>
  <c r="C107" i="5" s="1"/>
  <c r="B252" i="5"/>
  <c r="D108" i="5" l="1"/>
  <c r="G108" i="5" s="1"/>
  <c r="C108" i="5" s="1"/>
  <c r="B253" i="5"/>
  <c r="E108" i="5" l="1"/>
  <c r="F108" i="5"/>
  <c r="H108" i="5" s="1"/>
  <c r="K108" i="5" s="1"/>
  <c r="B254" i="5"/>
  <c r="D109" i="5" l="1"/>
  <c r="F109" i="5" s="1"/>
  <c r="H109" i="5" s="1"/>
  <c r="K109" i="5" s="1"/>
  <c r="B255" i="5"/>
  <c r="E109" i="5" l="1"/>
  <c r="G109" i="5"/>
  <c r="C109" i="5" s="1"/>
  <c r="B256" i="5"/>
  <c r="D110" i="5" l="1"/>
  <c r="E110" i="5" s="1"/>
  <c r="B257" i="5"/>
  <c r="F110" i="5" l="1"/>
  <c r="H110" i="5" s="1"/>
  <c r="G110" i="5"/>
  <c r="C110" i="5" s="1"/>
  <c r="B258" i="5"/>
  <c r="K110" i="5" l="1"/>
  <c r="D111" i="5"/>
  <c r="B259" i="5"/>
  <c r="E111" i="5" l="1"/>
  <c r="F111" i="5"/>
  <c r="H111" i="5" s="1"/>
  <c r="K111" i="5" s="1"/>
  <c r="G111" i="5"/>
  <c r="C111" i="5" s="1"/>
  <c r="B260" i="5"/>
  <c r="D112" i="5" l="1"/>
  <c r="B261" i="5"/>
  <c r="F112" i="5" l="1"/>
  <c r="H112" i="5" s="1"/>
  <c r="K112" i="5" s="1"/>
  <c r="E112" i="5"/>
  <c r="G112" i="5"/>
  <c r="C112" i="5" s="1"/>
  <c r="B262" i="5"/>
  <c r="D113" i="5" l="1"/>
  <c r="B263" i="5"/>
  <c r="F113" i="5" l="1"/>
  <c r="H113" i="5" s="1"/>
  <c r="K113" i="5" s="1"/>
  <c r="E113" i="5"/>
  <c r="G113" i="5"/>
  <c r="C113" i="5" s="1"/>
  <c r="B264" i="5"/>
  <c r="D114" i="5" l="1"/>
  <c r="B265" i="5"/>
  <c r="E114" i="5" l="1"/>
  <c r="F114" i="5"/>
  <c r="H114" i="5" s="1"/>
  <c r="K114" i="5" s="1"/>
  <c r="G114" i="5"/>
  <c r="C114" i="5" s="1"/>
  <c r="B266" i="5"/>
  <c r="D115" i="5" l="1"/>
  <c r="B267" i="5"/>
  <c r="E115" i="5" l="1"/>
  <c r="F115" i="5"/>
  <c r="H115" i="5" s="1"/>
  <c r="K115" i="5" s="1"/>
  <c r="G115" i="5"/>
  <c r="C115" i="5" s="1"/>
  <c r="B268" i="5"/>
  <c r="D116" i="5" l="1"/>
  <c r="B269" i="5"/>
  <c r="E116" i="5" l="1"/>
  <c r="F116" i="5"/>
  <c r="H116" i="5" s="1"/>
  <c r="K116" i="5" s="1"/>
  <c r="G116" i="5"/>
  <c r="C116" i="5" s="1"/>
  <c r="B270" i="5"/>
  <c r="D117" i="5" l="1"/>
  <c r="B271" i="5"/>
  <c r="E117" i="5" l="1"/>
  <c r="F117" i="5"/>
  <c r="H117" i="5" s="1"/>
  <c r="B272" i="5"/>
  <c r="G117" i="5" l="1"/>
  <c r="C117" i="5" s="1"/>
  <c r="K117" i="5"/>
  <c r="B273" i="5"/>
  <c r="D118" i="5" l="1"/>
  <c r="G118" i="5" s="1"/>
  <c r="C118" i="5" s="1"/>
  <c r="B274" i="5"/>
  <c r="E118" i="5" l="1"/>
  <c r="F118" i="5"/>
  <c r="H118" i="5" s="1"/>
  <c r="K118" i="5" s="1"/>
  <c r="B275" i="5"/>
  <c r="D119" i="5" l="1"/>
  <c r="F119" i="5" s="1"/>
  <c r="H119" i="5" s="1"/>
  <c r="K119" i="5" s="1"/>
  <c r="B276" i="5"/>
  <c r="E119" i="5" l="1"/>
  <c r="G119" i="5"/>
  <c r="C119" i="5" s="1"/>
  <c r="B277" i="5"/>
  <c r="D120" i="5" l="1"/>
  <c r="E120" i="5" s="1"/>
  <c r="B278" i="5"/>
  <c r="F120" i="5" l="1"/>
  <c r="H120" i="5" s="1"/>
  <c r="K120" i="5" s="1"/>
  <c r="G120" i="5"/>
  <c r="C120" i="5" s="1"/>
  <c r="B279" i="5"/>
  <c r="D121" i="5" l="1"/>
  <c r="F121" i="5" s="1"/>
  <c r="H121" i="5" s="1"/>
  <c r="K121" i="5" s="1"/>
  <c r="B280" i="5"/>
  <c r="E121" i="5" l="1"/>
  <c r="G121" i="5"/>
  <c r="C121" i="5" s="1"/>
  <c r="B281" i="5"/>
  <c r="D122" i="5" l="1"/>
  <c r="E122" i="5" s="1"/>
  <c r="B282" i="5"/>
  <c r="G122" i="5" l="1"/>
  <c r="C122" i="5" s="1"/>
  <c r="F122" i="5"/>
  <c r="H122" i="5" s="1"/>
  <c r="K122" i="5" s="1"/>
  <c r="B283" i="5"/>
  <c r="D123" i="5" l="1"/>
  <c r="F123" i="5" s="1"/>
  <c r="H123" i="5" s="1"/>
  <c r="K123" i="5" s="1"/>
  <c r="B284" i="5"/>
  <c r="G123" i="5" l="1"/>
  <c r="C123" i="5" s="1"/>
  <c r="E123" i="5"/>
  <c r="B285" i="5"/>
  <c r="D124" i="5" l="1"/>
  <c r="F124" i="5" s="1"/>
  <c r="H124" i="5" s="1"/>
  <c r="K124" i="5" s="1"/>
  <c r="B286" i="5"/>
  <c r="G124" i="5" l="1"/>
  <c r="C124" i="5" s="1"/>
  <c r="E124" i="5"/>
  <c r="B287" i="5"/>
  <c r="D125" i="5" l="1"/>
  <c r="G125" i="5" s="1"/>
  <c r="C125" i="5" s="1"/>
  <c r="B288" i="5"/>
  <c r="E125" i="5" l="1"/>
  <c r="F125" i="5"/>
  <c r="H125" i="5" s="1"/>
  <c r="K125" i="5" s="1"/>
  <c r="B289" i="5"/>
  <c r="D126" i="5" l="1"/>
  <c r="G126" i="5" s="1"/>
  <c r="C126" i="5" s="1"/>
  <c r="B290" i="5"/>
  <c r="E126" i="5" l="1"/>
  <c r="F126" i="5"/>
  <c r="H126" i="5" s="1"/>
  <c r="K126" i="5" s="1"/>
  <c r="B291" i="5"/>
  <c r="D127" i="5" l="1"/>
  <c r="F127" i="5" s="1"/>
  <c r="H127" i="5" s="1"/>
  <c r="K127" i="5" s="1"/>
  <c r="B292" i="5"/>
  <c r="E127" i="5" l="1"/>
  <c r="G127" i="5"/>
  <c r="C127" i="5" s="1"/>
  <c r="B293" i="5"/>
  <c r="D128" i="5" l="1"/>
  <c r="E128" i="5" s="1"/>
  <c r="B294" i="5"/>
  <c r="F128" i="5" l="1"/>
  <c r="H128" i="5" s="1"/>
  <c r="K128" i="5" s="1"/>
  <c r="G128" i="5"/>
  <c r="C128" i="5" s="1"/>
  <c r="B295" i="5"/>
  <c r="D129" i="5" l="1"/>
  <c r="E129" i="5" s="1"/>
  <c r="B296" i="5"/>
  <c r="G129" i="5" l="1"/>
  <c r="C129" i="5" s="1"/>
  <c r="F129" i="5"/>
  <c r="H129" i="5" s="1"/>
  <c r="K129" i="5" s="1"/>
  <c r="B297" i="5"/>
  <c r="D130" i="5" l="1"/>
  <c r="F130" i="5" s="1"/>
  <c r="H130" i="5" s="1"/>
  <c r="K130" i="5" s="1"/>
  <c r="B298" i="5"/>
  <c r="G130" i="5" l="1"/>
  <c r="C130" i="5" s="1"/>
  <c r="E130" i="5"/>
  <c r="B299" i="5"/>
  <c r="D131" i="5" l="1"/>
  <c r="F131" i="5" s="1"/>
  <c r="H131" i="5" s="1"/>
  <c r="K131" i="5" s="1"/>
  <c r="B300" i="5"/>
  <c r="E131" i="5" l="1"/>
  <c r="G131" i="5"/>
  <c r="C131" i="5" s="1"/>
  <c r="B301" i="5"/>
  <c r="D132" i="5" l="1"/>
  <c r="E132" i="5" s="1"/>
  <c r="B302" i="5"/>
  <c r="F132" i="5" l="1"/>
  <c r="H132" i="5" s="1"/>
  <c r="K132" i="5" s="1"/>
  <c r="G132" i="5"/>
  <c r="C132" i="5" s="1"/>
  <c r="B303" i="5"/>
  <c r="D133" i="5" l="1"/>
  <c r="E133" i="5" s="1"/>
  <c r="B304" i="5"/>
  <c r="G133" i="5" l="1"/>
  <c r="C133" i="5" s="1"/>
  <c r="F133" i="5"/>
  <c r="H133" i="5" s="1"/>
  <c r="K133" i="5" s="1"/>
  <c r="B305" i="5"/>
  <c r="D134" i="5" l="1"/>
  <c r="G134" i="5" s="1"/>
  <c r="C134" i="5" s="1"/>
  <c r="B306" i="5"/>
  <c r="E134" i="5" l="1"/>
  <c r="F134" i="5"/>
  <c r="H134" i="5" s="1"/>
  <c r="K134" i="5" s="1"/>
  <c r="B307" i="5"/>
  <c r="D135" i="5" l="1"/>
  <c r="E135" i="5" s="1"/>
  <c r="B308" i="5"/>
  <c r="F135" i="5" l="1"/>
  <c r="H135" i="5" s="1"/>
  <c r="K135" i="5" s="1"/>
  <c r="G135" i="5"/>
  <c r="C135" i="5" s="1"/>
  <c r="B309" i="5"/>
  <c r="D136" i="5" l="1"/>
  <c r="F136" i="5" s="1"/>
  <c r="H136" i="5" s="1"/>
  <c r="K136" i="5" s="1"/>
  <c r="B310" i="5"/>
  <c r="G136" i="5" l="1"/>
  <c r="C136" i="5" s="1"/>
  <c r="E136" i="5"/>
  <c r="B311" i="5"/>
  <c r="D137" i="5" l="1"/>
  <c r="E137" i="5" s="1"/>
  <c r="B312" i="5"/>
  <c r="F137" i="5" l="1"/>
  <c r="H137" i="5" s="1"/>
  <c r="K137" i="5" s="1"/>
  <c r="G137" i="5"/>
  <c r="C137" i="5" s="1"/>
  <c r="B313" i="5"/>
  <c r="D138" i="5" l="1"/>
  <c r="F138" i="5" s="1"/>
  <c r="H138" i="5" s="1"/>
  <c r="K138" i="5" s="1"/>
  <c r="B314" i="5"/>
  <c r="G138" i="5" l="1"/>
  <c r="C138" i="5" s="1"/>
  <c r="E138" i="5"/>
  <c r="B315" i="5"/>
  <c r="D139" i="5" l="1"/>
  <c r="F139" i="5" s="1"/>
  <c r="H139" i="5" s="1"/>
  <c r="K139" i="5" s="1"/>
  <c r="B316" i="5"/>
  <c r="E139" i="5" l="1"/>
  <c r="G139" i="5"/>
  <c r="C139" i="5" s="1"/>
  <c r="B317" i="5"/>
  <c r="D140" i="5" l="1"/>
  <c r="G140" i="5" s="1"/>
  <c r="C140" i="5" s="1"/>
  <c r="B318" i="5"/>
  <c r="F140" i="5" l="1"/>
  <c r="H140" i="5" s="1"/>
  <c r="K140" i="5" s="1"/>
  <c r="E140" i="5"/>
  <c r="B319" i="5"/>
  <c r="D141" i="5" l="1"/>
  <c r="E141" i="5" s="1"/>
  <c r="B320" i="5"/>
  <c r="F141" i="5" l="1"/>
  <c r="H141" i="5" s="1"/>
  <c r="K141" i="5" s="1"/>
  <c r="G141" i="5"/>
  <c r="C141" i="5" s="1"/>
  <c r="B321" i="5"/>
  <c r="D142" i="5" l="1"/>
  <c r="F142" i="5" s="1"/>
  <c r="H142" i="5" s="1"/>
  <c r="B322" i="5"/>
  <c r="G142" i="5" l="1"/>
  <c r="C142" i="5" s="1"/>
  <c r="E142" i="5"/>
  <c r="K142" i="5"/>
  <c r="B323" i="5"/>
  <c r="D143" i="5" l="1"/>
  <c r="F143" i="5" s="1"/>
  <c r="H143" i="5" s="1"/>
  <c r="B324" i="5"/>
  <c r="E143" i="5" l="1"/>
  <c r="G143" i="5"/>
  <c r="C143" i="5" s="1"/>
  <c r="K143" i="5"/>
  <c r="B325" i="5"/>
  <c r="D144" i="5" l="1"/>
  <c r="G144" i="5" s="1"/>
  <c r="C144" i="5" s="1"/>
  <c r="B326" i="5"/>
  <c r="E144" i="5" l="1"/>
  <c r="F144" i="5"/>
  <c r="H144" i="5" s="1"/>
  <c r="D145" i="5" s="1"/>
  <c r="B327" i="5"/>
  <c r="K144" i="5" l="1"/>
  <c r="F145" i="5"/>
  <c r="H145" i="5" s="1"/>
  <c r="E145" i="5"/>
  <c r="G145" i="5"/>
  <c r="C145" i="5" s="1"/>
  <c r="B328" i="5"/>
  <c r="K145" i="5" l="1"/>
  <c r="D146" i="5"/>
  <c r="B329" i="5"/>
  <c r="E146" i="5" l="1"/>
  <c r="F146" i="5"/>
  <c r="H146" i="5" s="1"/>
  <c r="G146" i="5"/>
  <c r="C146" i="5" s="1"/>
  <c r="B330" i="5"/>
  <c r="K146" i="5" l="1"/>
  <c r="D147" i="5"/>
  <c r="B331" i="5"/>
  <c r="F147" i="5" l="1"/>
  <c r="H147" i="5" s="1"/>
  <c r="G147" i="5"/>
  <c r="C147" i="5" s="1"/>
  <c r="E147" i="5"/>
  <c r="B332" i="5"/>
  <c r="K147" i="5" l="1"/>
  <c r="D148" i="5"/>
  <c r="B333" i="5"/>
  <c r="E148" i="5" l="1"/>
  <c r="F148" i="5"/>
  <c r="H148" i="5" s="1"/>
  <c r="G148" i="5"/>
  <c r="C148" i="5" s="1"/>
  <c r="B334" i="5"/>
  <c r="K148" i="5" l="1"/>
  <c r="D149" i="5"/>
  <c r="B335" i="5"/>
  <c r="F149" i="5" l="1"/>
  <c r="H149" i="5" s="1"/>
  <c r="E149" i="5"/>
  <c r="G149" i="5"/>
  <c r="C149" i="5" s="1"/>
  <c r="B336" i="5"/>
  <c r="K149" i="5" l="1"/>
  <c r="D150" i="5"/>
  <c r="B337" i="5"/>
  <c r="E150" i="5" l="1"/>
  <c r="F150" i="5"/>
  <c r="H150" i="5" s="1"/>
  <c r="K150" i="5" s="1"/>
  <c r="G150" i="5"/>
  <c r="C150" i="5" s="1"/>
  <c r="B338" i="5"/>
  <c r="D151" i="5" l="1"/>
  <c r="F151" i="5" s="1"/>
  <c r="H151" i="5" s="1"/>
  <c r="K151" i="5" s="1"/>
  <c r="B339" i="5"/>
  <c r="E151" i="5" l="1"/>
  <c r="G151" i="5"/>
  <c r="C151" i="5" s="1"/>
  <c r="B340" i="5"/>
  <c r="D152" i="5" l="1"/>
  <c r="B341" i="5"/>
  <c r="G152" i="5" l="1"/>
  <c r="C152" i="5" s="1"/>
  <c r="E152" i="5"/>
  <c r="F152" i="5"/>
  <c r="H152" i="5" s="1"/>
  <c r="K152" i="5" s="1"/>
  <c r="B342" i="5"/>
  <c r="D153" i="5" l="1"/>
  <c r="B343" i="5"/>
  <c r="F153" i="5" l="1"/>
  <c r="H153" i="5" s="1"/>
  <c r="G153" i="5"/>
  <c r="C153" i="5" s="1"/>
  <c r="E153" i="5"/>
  <c r="B344" i="5"/>
  <c r="K153" i="5" l="1"/>
  <c r="D154" i="5"/>
  <c r="B345" i="5"/>
  <c r="F154" i="5" l="1"/>
  <c r="H154" i="5" s="1"/>
  <c r="E154" i="5"/>
  <c r="G154" i="5"/>
  <c r="C154" i="5" s="1"/>
  <c r="B346" i="5"/>
  <c r="K154" i="5" l="1"/>
  <c r="D155" i="5"/>
  <c r="B347" i="5"/>
  <c r="F155" i="5" l="1"/>
  <c r="H155" i="5" s="1"/>
  <c r="E155" i="5"/>
  <c r="G155" i="5"/>
  <c r="C155" i="5" s="1"/>
  <c r="B348" i="5"/>
  <c r="K155" i="5" l="1"/>
  <c r="D156" i="5"/>
  <c r="B349" i="5"/>
  <c r="E156" i="5" l="1"/>
  <c r="F156" i="5"/>
  <c r="H156" i="5" s="1"/>
  <c r="G156" i="5"/>
  <c r="C156" i="5" s="1"/>
  <c r="B350" i="5"/>
  <c r="K156" i="5" l="1"/>
  <c r="D157" i="5"/>
  <c r="B351" i="5"/>
  <c r="G157" i="5" l="1"/>
  <c r="C157" i="5" s="1"/>
  <c r="E157" i="5"/>
  <c r="F157" i="5"/>
  <c r="H157" i="5" s="1"/>
  <c r="B352" i="5"/>
  <c r="K157" i="5" l="1"/>
  <c r="D158" i="5"/>
  <c r="B353" i="5"/>
  <c r="E158" i="5" l="1"/>
  <c r="F158" i="5"/>
  <c r="H158" i="5" s="1"/>
  <c r="G158" i="5"/>
  <c r="C158" i="5" s="1"/>
  <c r="B354" i="5"/>
  <c r="K158" i="5" l="1"/>
  <c r="D159" i="5"/>
  <c r="B355" i="5"/>
  <c r="E159" i="5" l="1"/>
  <c r="F159" i="5"/>
  <c r="H159" i="5" s="1"/>
  <c r="G159" i="5"/>
  <c r="C159" i="5" s="1"/>
  <c r="B356" i="5"/>
  <c r="K159" i="5" l="1"/>
  <c r="D160" i="5"/>
  <c r="B357" i="5"/>
  <c r="F160" i="5" l="1"/>
  <c r="H160" i="5" s="1"/>
  <c r="E160" i="5"/>
  <c r="G160" i="5"/>
  <c r="C160" i="5" s="1"/>
  <c r="B358" i="5"/>
  <c r="K160" i="5" l="1"/>
  <c r="D161" i="5"/>
  <c r="B359" i="5"/>
  <c r="E161" i="5" l="1"/>
  <c r="F161" i="5"/>
  <c r="H161" i="5" s="1"/>
  <c r="G161" i="5"/>
  <c r="C161" i="5" s="1"/>
  <c r="B360" i="5"/>
  <c r="K161" i="5" l="1"/>
  <c r="D162" i="5"/>
  <c r="B361" i="5"/>
  <c r="F162" i="5" l="1"/>
  <c r="H162" i="5" s="1"/>
  <c r="G162" i="5"/>
  <c r="C162" i="5" s="1"/>
  <c r="E162" i="5"/>
  <c r="B362" i="5"/>
  <c r="K162" i="5" l="1"/>
  <c r="D163" i="5"/>
  <c r="B363" i="5"/>
  <c r="E163" i="5" l="1"/>
  <c r="F163" i="5"/>
  <c r="H163" i="5" s="1"/>
  <c r="G163" i="5"/>
  <c r="C163" i="5" s="1"/>
  <c r="B364" i="5"/>
  <c r="K163" i="5" l="1"/>
  <c r="D164" i="5"/>
  <c r="B365" i="5"/>
  <c r="F164" i="5" l="1"/>
  <c r="H164" i="5" s="1"/>
  <c r="G164" i="5"/>
  <c r="C164" i="5" s="1"/>
  <c r="E164" i="5"/>
  <c r="B366" i="5"/>
  <c r="K164" i="5" l="1"/>
  <c r="D165" i="5"/>
  <c r="B367" i="5"/>
  <c r="F165" i="5" l="1"/>
  <c r="H165" i="5" s="1"/>
  <c r="G165" i="5"/>
  <c r="C165" i="5" s="1"/>
  <c r="E165" i="5"/>
  <c r="B368" i="5"/>
  <c r="K165" i="5" l="1"/>
  <c r="D166" i="5"/>
  <c r="B369" i="5"/>
  <c r="E166" i="5" l="1"/>
  <c r="F166" i="5"/>
  <c r="H166" i="5" s="1"/>
  <c r="G166" i="5"/>
  <c r="C166" i="5" s="1"/>
  <c r="B370" i="5"/>
  <c r="K166" i="5" l="1"/>
  <c r="D167" i="5"/>
  <c r="B371" i="5"/>
  <c r="E167" i="5" l="1"/>
  <c r="F167" i="5"/>
  <c r="H167" i="5" s="1"/>
  <c r="G167" i="5"/>
  <c r="C167" i="5" s="1"/>
  <c r="B372" i="5"/>
  <c r="K167" i="5" l="1"/>
  <c r="D168" i="5"/>
  <c r="B373" i="5"/>
  <c r="F168" i="5" l="1"/>
  <c r="H168" i="5" s="1"/>
  <c r="E168" i="5"/>
  <c r="G168" i="5"/>
  <c r="C168" i="5" s="1"/>
  <c r="B374" i="5"/>
  <c r="K168" i="5" l="1"/>
  <c r="D169" i="5"/>
  <c r="B375" i="5"/>
  <c r="E169" i="5" l="1"/>
  <c r="F169" i="5"/>
  <c r="H169" i="5" s="1"/>
  <c r="G169" i="5"/>
  <c r="C169" i="5" s="1"/>
  <c r="B376" i="5"/>
  <c r="K169" i="5" l="1"/>
  <c r="D170" i="5"/>
  <c r="B377" i="5"/>
  <c r="F170" i="5" l="1"/>
  <c r="H170" i="5" s="1"/>
  <c r="E170" i="5"/>
  <c r="G170" i="5"/>
  <c r="C170" i="5" s="1"/>
  <c r="B378" i="5"/>
  <c r="K170" i="5" l="1"/>
  <c r="D171" i="5"/>
  <c r="B379" i="5"/>
  <c r="E171" i="5" l="1"/>
  <c r="F171" i="5"/>
  <c r="H171" i="5" s="1"/>
  <c r="G171" i="5"/>
  <c r="C171" i="5" s="1"/>
  <c r="B380" i="5"/>
  <c r="K171" i="5" l="1"/>
  <c r="D172" i="5"/>
  <c r="B381" i="5"/>
  <c r="E172" i="5" l="1"/>
  <c r="F172" i="5"/>
  <c r="H172" i="5" s="1"/>
  <c r="G172" i="5"/>
  <c r="C172" i="5" s="1"/>
  <c r="B382" i="5"/>
  <c r="K172" i="5" l="1"/>
  <c r="D173" i="5"/>
  <c r="B383" i="5"/>
  <c r="F173" i="5" l="1"/>
  <c r="H173" i="5" s="1"/>
  <c r="E173" i="5"/>
  <c r="G173" i="5"/>
  <c r="C173" i="5" s="1"/>
  <c r="B384" i="5"/>
  <c r="K173" i="5" l="1"/>
  <c r="D174" i="5"/>
  <c r="B385" i="5"/>
  <c r="E174" i="5" l="1"/>
  <c r="F174" i="5"/>
  <c r="H174" i="5" s="1"/>
  <c r="G174" i="5"/>
  <c r="C174" i="5" s="1"/>
  <c r="B386" i="5"/>
  <c r="K174" i="5" l="1"/>
  <c r="D175" i="5"/>
  <c r="B387" i="5"/>
  <c r="E175" i="5" l="1"/>
  <c r="F175" i="5"/>
  <c r="H175" i="5" s="1"/>
  <c r="G175" i="5"/>
  <c r="C175" i="5" s="1"/>
  <c r="B388" i="5"/>
  <c r="K175" i="5" l="1"/>
  <c r="D176" i="5"/>
  <c r="B389" i="5"/>
  <c r="E176" i="5" l="1"/>
  <c r="F176" i="5"/>
  <c r="H176" i="5" s="1"/>
  <c r="G176" i="5"/>
  <c r="C176" i="5" s="1"/>
  <c r="B390" i="5"/>
  <c r="K176" i="5" l="1"/>
  <c r="D177" i="5"/>
  <c r="B391" i="5"/>
  <c r="F177" i="5" l="1"/>
  <c r="H177" i="5" s="1"/>
  <c r="E177" i="5"/>
  <c r="G177" i="5"/>
  <c r="C177" i="5" s="1"/>
  <c r="B392" i="5"/>
  <c r="K177" i="5" l="1"/>
  <c r="D178" i="5"/>
  <c r="B393" i="5"/>
  <c r="E178" i="5" l="1"/>
  <c r="F178" i="5"/>
  <c r="H178" i="5" s="1"/>
  <c r="G178" i="5"/>
  <c r="C178" i="5" s="1"/>
  <c r="B394" i="5"/>
  <c r="K178" i="5" l="1"/>
  <c r="D179" i="5"/>
  <c r="B395" i="5"/>
  <c r="E179" i="5" l="1"/>
  <c r="F179" i="5"/>
  <c r="H179" i="5" s="1"/>
  <c r="G179" i="5"/>
  <c r="C179" i="5" s="1"/>
  <c r="B396" i="5"/>
  <c r="K179" i="5" l="1"/>
  <c r="D180" i="5"/>
  <c r="B397" i="5"/>
  <c r="E180" i="5" l="1"/>
  <c r="F180" i="5"/>
  <c r="H180" i="5" s="1"/>
  <c r="B398" i="5"/>
  <c r="G180" i="5" l="1"/>
  <c r="C180" i="5" s="1"/>
  <c r="K180" i="5"/>
  <c r="B399" i="5"/>
  <c r="D181" i="5" l="1"/>
  <c r="B400" i="5"/>
  <c r="E181" i="5" l="1"/>
  <c r="F181" i="5"/>
  <c r="H181" i="5" s="1"/>
  <c r="B401" i="5"/>
  <c r="G181" i="5" l="1"/>
  <c r="K181" i="5"/>
  <c r="B402" i="5"/>
  <c r="C181" i="5" l="1"/>
  <c r="D182" i="5"/>
  <c r="B403" i="5"/>
  <c r="F182" i="5" l="1"/>
  <c r="H182" i="5" s="1"/>
  <c r="K182" i="5" s="1"/>
  <c r="E182" i="5"/>
  <c r="G182" i="5"/>
  <c r="C182" i="5" s="1"/>
  <c r="B404" i="5"/>
  <c r="D183" i="5" l="1"/>
  <c r="B405" i="5"/>
  <c r="F183" i="5" l="1"/>
  <c r="H183" i="5" s="1"/>
  <c r="K183" i="5" s="1"/>
  <c r="E183" i="5"/>
  <c r="G183" i="5"/>
  <c r="C183" i="5" s="1"/>
  <c r="B406" i="5"/>
  <c r="D184" i="5" l="1"/>
  <c r="B407" i="5"/>
  <c r="E184" i="5" l="1"/>
  <c r="G184" i="5"/>
  <c r="C184" i="5" s="1"/>
  <c r="F184" i="5"/>
  <c r="H184" i="5" s="1"/>
  <c r="K184" i="5" s="1"/>
  <c r="B408" i="5"/>
  <c r="D185" i="5" l="1"/>
  <c r="B409" i="5"/>
  <c r="E185" i="5" l="1"/>
  <c r="G185" i="5"/>
  <c r="C185" i="5" s="1"/>
  <c r="F185" i="5"/>
  <c r="H185" i="5" s="1"/>
  <c r="K185" i="5" s="1"/>
  <c r="B410" i="5"/>
  <c r="D186" i="5" l="1"/>
  <c r="B411" i="5"/>
  <c r="E186" i="5" l="1"/>
  <c r="G186" i="5"/>
  <c r="C186" i="5" s="1"/>
  <c r="F186" i="5"/>
  <c r="H186" i="5" s="1"/>
  <c r="K186" i="5" s="1"/>
  <c r="B412" i="5"/>
  <c r="D187" i="5" l="1"/>
  <c r="B413" i="5"/>
  <c r="F187" i="5" l="1"/>
  <c r="H187" i="5" s="1"/>
  <c r="K187" i="5" s="1"/>
  <c r="E187" i="5"/>
  <c r="G187" i="5"/>
  <c r="C187" i="5" s="1"/>
  <c r="B414" i="5"/>
  <c r="D188" i="5" l="1"/>
  <c r="B415" i="5"/>
  <c r="F188" i="5" l="1"/>
  <c r="H188" i="5" s="1"/>
  <c r="K188" i="5" s="1"/>
  <c r="G188" i="5"/>
  <c r="C188" i="5" s="1"/>
  <c r="E188" i="5"/>
  <c r="B416" i="5"/>
  <c r="D189" i="5" l="1"/>
  <c r="B417" i="5"/>
  <c r="E189" i="5" l="1"/>
  <c r="G189" i="5"/>
  <c r="C189" i="5" s="1"/>
  <c r="F189" i="5"/>
  <c r="H189" i="5" s="1"/>
  <c r="K189" i="5" s="1"/>
  <c r="B418" i="5"/>
  <c r="D190" i="5" l="1"/>
  <c r="B419" i="5"/>
  <c r="F190" i="5" l="1"/>
  <c r="H190" i="5" s="1"/>
  <c r="K190" i="5" s="1"/>
  <c r="G190" i="5"/>
  <c r="C190" i="5" s="1"/>
  <c r="E190" i="5"/>
  <c r="B420" i="5"/>
  <c r="D191" i="5" l="1"/>
  <c r="B421" i="5"/>
  <c r="E191" i="5" l="1"/>
  <c r="G191" i="5"/>
  <c r="C191" i="5" s="1"/>
  <c r="F191" i="5"/>
  <c r="H191" i="5" s="1"/>
  <c r="K191" i="5" s="1"/>
  <c r="B422" i="5"/>
  <c r="D192" i="5" l="1"/>
  <c r="B423" i="5"/>
  <c r="F192" i="5" l="1"/>
  <c r="H192" i="5" s="1"/>
  <c r="K192" i="5" s="1"/>
  <c r="G192" i="5"/>
  <c r="C192" i="5" s="1"/>
  <c r="E192" i="5"/>
  <c r="B424" i="5"/>
  <c r="D193" i="5" l="1"/>
  <c r="B425" i="5"/>
  <c r="E193" i="5" l="1"/>
  <c r="G193" i="5"/>
  <c r="C193" i="5" s="1"/>
  <c r="F193" i="5"/>
  <c r="H193" i="5" s="1"/>
  <c r="K193" i="5" s="1"/>
  <c r="B426" i="5"/>
  <c r="D194" i="5" l="1"/>
  <c r="B427" i="5"/>
  <c r="F194" i="5" l="1"/>
  <c r="H194" i="5" s="1"/>
  <c r="K194" i="5" s="1"/>
  <c r="G194" i="5"/>
  <c r="C194" i="5" s="1"/>
  <c r="E194" i="5"/>
  <c r="B428" i="5"/>
  <c r="D195" i="5" l="1"/>
  <c r="B429" i="5"/>
  <c r="E195" i="5" l="1"/>
  <c r="G195" i="5"/>
  <c r="C195" i="5" s="1"/>
  <c r="F195" i="5"/>
  <c r="H195" i="5" s="1"/>
  <c r="K195" i="5" s="1"/>
  <c r="B430" i="5"/>
  <c r="D196" i="5" l="1"/>
  <c r="B431" i="5"/>
  <c r="F196" i="5" l="1"/>
  <c r="H196" i="5" s="1"/>
  <c r="K196" i="5" s="1"/>
  <c r="G196" i="5"/>
  <c r="C196" i="5" s="1"/>
  <c r="E196" i="5"/>
  <c r="B432" i="5"/>
  <c r="D197" i="5" l="1"/>
  <c r="B433" i="5"/>
  <c r="F197" i="5" l="1"/>
  <c r="H197" i="5" s="1"/>
  <c r="K197" i="5" s="1"/>
  <c r="G197" i="5"/>
  <c r="C197" i="5" s="1"/>
  <c r="E197" i="5"/>
  <c r="B434" i="5"/>
  <c r="D198" i="5" l="1"/>
  <c r="B435" i="5"/>
  <c r="F198" i="5" l="1"/>
  <c r="H198" i="5" s="1"/>
  <c r="K198" i="5" s="1"/>
  <c r="G198" i="5"/>
  <c r="C198" i="5" s="1"/>
  <c r="E198" i="5"/>
  <c r="B436" i="5"/>
  <c r="D199" i="5" l="1"/>
  <c r="B437" i="5"/>
  <c r="F199" i="5" l="1"/>
  <c r="H199" i="5" s="1"/>
  <c r="K199" i="5" s="1"/>
  <c r="G199" i="5"/>
  <c r="C199" i="5" s="1"/>
  <c r="E199" i="5"/>
  <c r="B438" i="5"/>
  <c r="D200" i="5" l="1"/>
  <c r="B439" i="5"/>
  <c r="F200" i="5" l="1"/>
  <c r="H200" i="5" s="1"/>
  <c r="K200" i="5" s="1"/>
  <c r="G200" i="5"/>
  <c r="C200" i="5" s="1"/>
  <c r="E200" i="5"/>
  <c r="B440" i="5"/>
  <c r="D201" i="5" l="1"/>
  <c r="B441" i="5"/>
  <c r="E201" i="5" l="1"/>
  <c r="G201" i="5"/>
  <c r="C201" i="5" s="1"/>
  <c r="F201" i="5"/>
  <c r="H201" i="5" s="1"/>
  <c r="K201" i="5" s="1"/>
  <c r="B442" i="5"/>
  <c r="D202" i="5" l="1"/>
  <c r="B443" i="5"/>
  <c r="E202" i="5" l="1"/>
  <c r="G202" i="5"/>
  <c r="C202" i="5" s="1"/>
  <c r="F202" i="5"/>
  <c r="H202" i="5" s="1"/>
  <c r="K202" i="5" s="1"/>
  <c r="B444" i="5"/>
  <c r="D203" i="5" l="1"/>
  <c r="B445" i="5"/>
  <c r="E203" i="5" l="1"/>
  <c r="G203" i="5"/>
  <c r="C203" i="5" s="1"/>
  <c r="F203" i="5"/>
  <c r="H203" i="5" s="1"/>
  <c r="K203" i="5" s="1"/>
  <c r="B446" i="5"/>
  <c r="D204" i="5" l="1"/>
  <c r="B447" i="5"/>
  <c r="F204" i="5" l="1"/>
  <c r="H204" i="5" s="1"/>
  <c r="K204" i="5" s="1"/>
  <c r="G204" i="5"/>
  <c r="C204" i="5" s="1"/>
  <c r="E204" i="5"/>
  <c r="B448" i="5"/>
  <c r="D205" i="5" l="1"/>
  <c r="B449" i="5"/>
  <c r="F205" i="5" l="1"/>
  <c r="H205" i="5" s="1"/>
  <c r="K205" i="5" s="1"/>
  <c r="E205" i="5"/>
  <c r="G205" i="5"/>
  <c r="B450" i="5"/>
  <c r="D206" i="5" l="1"/>
  <c r="E206" i="5" s="1"/>
  <c r="C205" i="5"/>
  <c r="B451" i="5"/>
  <c r="G206" i="5" l="1"/>
  <c r="C206" i="5" s="1"/>
  <c r="F206" i="5"/>
  <c r="H206" i="5" s="1"/>
  <c r="K206" i="5" s="1"/>
  <c r="B452" i="5"/>
  <c r="D207" i="5" l="1"/>
  <c r="E207" i="5" s="1"/>
  <c r="B453" i="5"/>
  <c r="F207" i="5" l="1"/>
  <c r="H207" i="5" s="1"/>
  <c r="K207" i="5" s="1"/>
  <c r="G207" i="5"/>
  <c r="C207" i="5" s="1"/>
  <c r="B454" i="5"/>
  <c r="D208" i="5" l="1"/>
  <c r="F208" i="5" s="1"/>
  <c r="H208" i="5" s="1"/>
  <c r="K208" i="5" s="1"/>
  <c r="B455" i="5"/>
  <c r="G208" i="5" l="1"/>
  <c r="C208" i="5" s="1"/>
  <c r="E208" i="5"/>
  <c r="B456" i="5"/>
  <c r="D209" i="5" l="1"/>
  <c r="F209" i="5" s="1"/>
  <c r="H209" i="5" s="1"/>
  <c r="K209" i="5" s="1"/>
  <c r="B457" i="5"/>
  <c r="E209" i="5" l="1"/>
  <c r="G209" i="5"/>
  <c r="C209" i="5" s="1"/>
  <c r="B458" i="5"/>
  <c r="D210" i="5" l="1"/>
  <c r="E210" i="5" s="1"/>
  <c r="B459" i="5"/>
  <c r="F210" i="5" l="1"/>
  <c r="H210" i="5" s="1"/>
  <c r="K210" i="5" s="1"/>
  <c r="G210" i="5"/>
  <c r="C210" i="5" s="1"/>
  <c r="B460" i="5"/>
  <c r="D211" i="5" l="1"/>
  <c r="F211" i="5" s="1"/>
  <c r="H211" i="5" s="1"/>
  <c r="B461" i="5"/>
  <c r="E211" i="5" l="1"/>
  <c r="G211" i="5"/>
  <c r="K211" i="5"/>
  <c r="B462" i="5"/>
  <c r="C211" i="5" l="1"/>
  <c r="D212" i="5"/>
  <c r="B463" i="5"/>
  <c r="E212" i="5" l="1"/>
  <c r="F212" i="5"/>
  <c r="H212" i="5" s="1"/>
  <c r="K212" i="5" s="1"/>
  <c r="G212" i="5"/>
  <c r="C212" i="5" s="1"/>
  <c r="B464" i="5"/>
  <c r="D213" i="5" l="1"/>
  <c r="B465" i="5"/>
  <c r="E213" i="5" l="1"/>
  <c r="G213" i="5"/>
  <c r="C213" i="5" s="1"/>
  <c r="F213" i="5"/>
  <c r="H213" i="5" s="1"/>
  <c r="K213" i="5" s="1"/>
  <c r="B466" i="5"/>
  <c r="D214" i="5" l="1"/>
  <c r="B467" i="5"/>
  <c r="F214" i="5" l="1"/>
  <c r="H214" i="5" s="1"/>
  <c r="K214" i="5" s="1"/>
  <c r="G214" i="5"/>
  <c r="C214" i="5" s="1"/>
  <c r="E214" i="5"/>
  <c r="B468" i="5"/>
  <c r="D215" i="5" l="1"/>
  <c r="B469" i="5"/>
  <c r="F215" i="5" l="1"/>
  <c r="H215" i="5" s="1"/>
  <c r="K215" i="5" s="1"/>
  <c r="G215" i="5"/>
  <c r="C215" i="5" s="1"/>
  <c r="E215" i="5"/>
  <c r="B470" i="5"/>
  <c r="D216" i="5" l="1"/>
  <c r="B471" i="5"/>
  <c r="F216" i="5" l="1"/>
  <c r="H216" i="5" s="1"/>
  <c r="K216" i="5" s="1"/>
  <c r="E216" i="5"/>
  <c r="G216" i="5"/>
  <c r="C216" i="5" s="1"/>
  <c r="B472" i="5"/>
  <c r="D217" i="5" l="1"/>
  <c r="B473" i="5"/>
  <c r="E217" i="5" l="1"/>
  <c r="F217" i="5"/>
  <c r="H217" i="5" s="1"/>
  <c r="K217" i="5" s="1"/>
  <c r="G217" i="5"/>
  <c r="C217" i="5" s="1"/>
  <c r="B474" i="5"/>
  <c r="D218" i="5" l="1"/>
  <c r="B475" i="5"/>
  <c r="E218" i="5" l="1"/>
  <c r="F218" i="5"/>
  <c r="H218" i="5" s="1"/>
  <c r="K218" i="5" s="1"/>
  <c r="G218" i="5"/>
  <c r="C218" i="5" s="1"/>
  <c r="B476" i="5"/>
  <c r="D219" i="5" l="1"/>
  <c r="B477" i="5"/>
  <c r="E219" i="5" l="1"/>
  <c r="F219" i="5"/>
  <c r="H219" i="5" s="1"/>
  <c r="K219" i="5" s="1"/>
  <c r="G219" i="5"/>
  <c r="C219" i="5" s="1"/>
  <c r="B478" i="5"/>
  <c r="D220" i="5" l="1"/>
  <c r="B479" i="5"/>
  <c r="F220" i="5" l="1"/>
  <c r="H220" i="5" s="1"/>
  <c r="K220" i="5" s="1"/>
  <c r="G220" i="5"/>
  <c r="C220" i="5" s="1"/>
  <c r="E220" i="5"/>
  <c r="B480" i="5"/>
  <c r="D221" i="5" l="1"/>
  <c r="B481" i="5"/>
  <c r="E221" i="5" l="1"/>
  <c r="F221" i="5"/>
  <c r="H221" i="5" s="1"/>
  <c r="K221" i="5" s="1"/>
  <c r="G221" i="5"/>
  <c r="C221" i="5" s="1"/>
  <c r="B482" i="5"/>
  <c r="D222" i="5" l="1"/>
  <c r="B483" i="5"/>
  <c r="F222" i="5" l="1"/>
  <c r="H222" i="5" s="1"/>
  <c r="K222" i="5" s="1"/>
  <c r="G222" i="5"/>
  <c r="C222" i="5" s="1"/>
  <c r="E222" i="5"/>
  <c r="B484" i="5"/>
  <c r="D223" i="5" l="1"/>
  <c r="B485" i="5"/>
  <c r="E223" i="5" l="1"/>
  <c r="G223" i="5"/>
  <c r="C223" i="5" s="1"/>
  <c r="F223" i="5"/>
  <c r="H223" i="5" s="1"/>
  <c r="K223" i="5" s="1"/>
  <c r="B486" i="5"/>
  <c r="D224" i="5" l="1"/>
  <c r="B487" i="5"/>
  <c r="F224" i="5" l="1"/>
  <c r="H224" i="5" s="1"/>
  <c r="K224" i="5" s="1"/>
  <c r="E224" i="5"/>
  <c r="G224" i="5"/>
  <c r="C224" i="5" s="1"/>
  <c r="B488" i="5"/>
  <c r="D225" i="5" l="1"/>
  <c r="B489" i="5"/>
  <c r="E225" i="5" l="1"/>
  <c r="G225" i="5"/>
  <c r="C225" i="5" s="1"/>
  <c r="F225" i="5"/>
  <c r="H225" i="5" s="1"/>
  <c r="K225" i="5" s="1"/>
  <c r="B490" i="5"/>
  <c r="D226" i="5" l="1"/>
  <c r="B491" i="5"/>
  <c r="F226" i="5" l="1"/>
  <c r="H226" i="5" s="1"/>
  <c r="K226" i="5" s="1"/>
  <c r="E226" i="5"/>
  <c r="G226" i="5"/>
  <c r="C226" i="5" s="1"/>
  <c r="B492" i="5"/>
  <c r="D227" i="5" l="1"/>
  <c r="B493" i="5"/>
  <c r="E227" i="5" l="1"/>
  <c r="F227" i="5"/>
  <c r="H227" i="5" s="1"/>
  <c r="K227" i="5" s="1"/>
  <c r="G227" i="5"/>
  <c r="C227" i="5" s="1"/>
  <c r="B494" i="5"/>
  <c r="D228" i="5" l="1"/>
  <c r="B495" i="5"/>
  <c r="E228" i="5" l="1"/>
  <c r="F228" i="5"/>
  <c r="H228" i="5" s="1"/>
  <c r="K228" i="5" s="1"/>
  <c r="G228" i="5"/>
  <c r="C228" i="5" s="1"/>
  <c r="B496" i="5"/>
  <c r="D229" i="5" l="1"/>
  <c r="B497" i="5"/>
  <c r="G229" i="5" l="1"/>
  <c r="C229" i="5" s="1"/>
  <c r="F229" i="5"/>
  <c r="H229" i="5" s="1"/>
  <c r="K229" i="5" s="1"/>
  <c r="E229" i="5"/>
  <c r="B498" i="5"/>
  <c r="D230" i="5" l="1"/>
  <c r="B499" i="5"/>
  <c r="F230" i="5" l="1"/>
  <c r="H230" i="5" s="1"/>
  <c r="K230" i="5" s="1"/>
  <c r="E230" i="5"/>
  <c r="G230" i="5"/>
  <c r="C230" i="5" s="1"/>
  <c r="B500" i="5"/>
  <c r="D231" i="5" l="1"/>
  <c r="B501" i="5"/>
  <c r="F231" i="5" l="1"/>
  <c r="H231" i="5" s="1"/>
  <c r="K231" i="5" s="1"/>
  <c r="E231" i="5"/>
  <c r="G231" i="5"/>
  <c r="C231" i="5" s="1"/>
  <c r="B502" i="5"/>
  <c r="D232" i="5" l="1"/>
  <c r="B503" i="5"/>
  <c r="E232" i="5" l="1"/>
  <c r="G232" i="5"/>
  <c r="C232" i="5" s="1"/>
  <c r="F232" i="5"/>
  <c r="H232" i="5" s="1"/>
  <c r="K232" i="5" s="1"/>
  <c r="B504" i="5"/>
  <c r="D233" i="5" l="1"/>
  <c r="B505" i="5"/>
  <c r="F233" i="5" l="1"/>
  <c r="H233" i="5" s="1"/>
  <c r="K233" i="5" s="1"/>
  <c r="G233" i="5"/>
  <c r="C233" i="5" s="1"/>
  <c r="E233" i="5"/>
  <c r="B506" i="5"/>
  <c r="D234" i="5" l="1"/>
  <c r="B507" i="5"/>
  <c r="G234" i="5" l="1"/>
  <c r="C234" i="5" s="1"/>
  <c r="F234" i="5"/>
  <c r="H234" i="5" s="1"/>
  <c r="K234" i="5" s="1"/>
  <c r="E234" i="5"/>
  <c r="B508" i="5"/>
  <c r="D235" i="5" l="1"/>
  <c r="B509" i="5"/>
  <c r="E235" i="5" l="1"/>
  <c r="F235" i="5"/>
  <c r="H235" i="5" s="1"/>
  <c r="K235" i="5" s="1"/>
  <c r="G235" i="5"/>
  <c r="C235" i="5" s="1"/>
  <c r="B510" i="5"/>
  <c r="D236" i="5" l="1"/>
  <c r="B511" i="5"/>
  <c r="F236" i="5" l="1"/>
  <c r="H236" i="5" s="1"/>
  <c r="K236" i="5" s="1"/>
  <c r="G236" i="5"/>
  <c r="C236" i="5" s="1"/>
  <c r="E236" i="5"/>
  <c r="B512" i="5"/>
  <c r="D237" i="5" l="1"/>
  <c r="E237" i="5" s="1"/>
  <c r="B513" i="5"/>
  <c r="F237" i="5" l="1"/>
  <c r="H237" i="5" s="1"/>
  <c r="K237" i="5" s="1"/>
  <c r="G237" i="5"/>
  <c r="C237" i="5" s="1"/>
  <c r="B514" i="5"/>
  <c r="D238" i="5" l="1"/>
  <c r="F238" i="5" s="1"/>
  <c r="H238" i="5" s="1"/>
  <c r="K238" i="5" s="1"/>
  <c r="B515" i="5"/>
  <c r="E238" i="5" l="1"/>
  <c r="G238" i="5"/>
  <c r="C238" i="5" s="1"/>
  <c r="B516" i="5"/>
  <c r="D239" i="5" l="1"/>
  <c r="E239" i="5" s="1"/>
  <c r="B517" i="5"/>
  <c r="G239" i="5" l="1"/>
  <c r="C239" i="5" s="1"/>
  <c r="F239" i="5"/>
  <c r="H239" i="5" s="1"/>
  <c r="K239" i="5" s="1"/>
  <c r="B518" i="5"/>
  <c r="D240" i="5" l="1"/>
  <c r="E240" i="5" s="1"/>
  <c r="B519" i="5"/>
  <c r="F240" i="5" l="1"/>
  <c r="H240" i="5" s="1"/>
  <c r="K240" i="5" s="1"/>
  <c r="G240" i="5"/>
  <c r="C240" i="5" s="1"/>
  <c r="B520" i="5"/>
  <c r="D241" i="5" l="1"/>
  <c r="B521" i="5"/>
  <c r="F241" i="5" l="1"/>
  <c r="H241" i="5" s="1"/>
  <c r="K241" i="5" s="1"/>
  <c r="E241" i="5"/>
  <c r="B522" i="5"/>
  <c r="G241" i="5" l="1"/>
  <c r="B523" i="5"/>
  <c r="C241" i="5" l="1"/>
  <c r="D242" i="5"/>
  <c r="B524" i="5"/>
  <c r="E242" i="5" l="1"/>
  <c r="F242" i="5"/>
  <c r="H242" i="5" s="1"/>
  <c r="K242" i="5" s="1"/>
  <c r="B525" i="5"/>
  <c r="G242" i="5" l="1"/>
  <c r="C242" i="5" s="1"/>
  <c r="B526" i="5"/>
  <c r="D243" i="5" l="1"/>
  <c r="B527" i="5"/>
  <c r="E243" i="5" l="1"/>
  <c r="F243" i="5"/>
  <c r="H243" i="5" s="1"/>
  <c r="K243" i="5" s="1"/>
  <c r="B528" i="5"/>
  <c r="G243" i="5" l="1"/>
  <c r="C243" i="5" s="1"/>
  <c r="B529" i="5"/>
  <c r="D244" i="5" l="1"/>
  <c r="B530" i="5"/>
  <c r="F244" i="5" l="1"/>
  <c r="H244" i="5" s="1"/>
  <c r="K244" i="5" s="1"/>
  <c r="E244" i="5"/>
  <c r="G244" i="5"/>
  <c r="C244" i="5" s="1"/>
  <c r="B531" i="5"/>
  <c r="D245" i="5" l="1"/>
  <c r="B532" i="5"/>
  <c r="F245" i="5" l="1"/>
  <c r="H245" i="5" s="1"/>
  <c r="K245" i="5" s="1"/>
  <c r="E245" i="5"/>
  <c r="B533" i="5"/>
  <c r="G245" i="5" l="1"/>
  <c r="C245" i="5" s="1"/>
  <c r="B534" i="5"/>
  <c r="D246" i="5" l="1"/>
  <c r="B535" i="5"/>
  <c r="E246" i="5" l="1"/>
  <c r="F246" i="5"/>
  <c r="H246" i="5" s="1"/>
  <c r="K246" i="5" s="1"/>
  <c r="B536" i="5"/>
  <c r="G246" i="5" l="1"/>
  <c r="C246" i="5" s="1"/>
  <c r="B537" i="5"/>
  <c r="D247" i="5" l="1"/>
  <c r="B538" i="5"/>
  <c r="E247" i="5" l="1"/>
  <c r="F247" i="5"/>
  <c r="H247" i="5" s="1"/>
  <c r="K247" i="5" s="1"/>
  <c r="B539" i="5"/>
  <c r="G247" i="5" l="1"/>
  <c r="C247" i="5" s="1"/>
  <c r="B540" i="5"/>
  <c r="D248" i="5" l="1"/>
  <c r="B541" i="5"/>
  <c r="F248" i="5" l="1"/>
  <c r="H248" i="5" s="1"/>
  <c r="K248" i="5" s="1"/>
  <c r="E248" i="5"/>
  <c r="B542" i="5"/>
  <c r="G248" i="5" l="1"/>
  <c r="C248" i="5" s="1"/>
  <c r="B543" i="5"/>
  <c r="D249" i="5" l="1"/>
  <c r="B544" i="5"/>
  <c r="F249" i="5" l="1"/>
  <c r="H249" i="5" s="1"/>
  <c r="K249" i="5" s="1"/>
  <c r="E249" i="5"/>
  <c r="B545" i="5"/>
  <c r="G249" i="5" l="1"/>
  <c r="C249" i="5" s="1"/>
  <c r="B546" i="5"/>
  <c r="D250" i="5" l="1"/>
  <c r="B547" i="5"/>
  <c r="E250" i="5" l="1"/>
  <c r="F250" i="5"/>
  <c r="H250" i="5" s="1"/>
  <c r="K250" i="5" s="1"/>
  <c r="B548" i="5"/>
  <c r="G250" i="5" l="1"/>
  <c r="C250" i="5" s="1"/>
  <c r="B549" i="5"/>
  <c r="D251" i="5" l="1"/>
  <c r="B550" i="5"/>
  <c r="F251" i="5" l="1"/>
  <c r="H251" i="5" s="1"/>
  <c r="K251" i="5" s="1"/>
  <c r="E251" i="5"/>
  <c r="B551" i="5"/>
  <c r="G251" i="5" l="1"/>
  <c r="C251" i="5" s="1"/>
  <c r="B552" i="5"/>
  <c r="D252" i="5" l="1"/>
  <c r="B553" i="5"/>
  <c r="E252" i="5" l="1"/>
  <c r="F252" i="5"/>
  <c r="H252" i="5" s="1"/>
  <c r="K252" i="5" s="1"/>
  <c r="B554" i="5"/>
  <c r="G252" i="5" l="1"/>
  <c r="C252" i="5" s="1"/>
  <c r="B555" i="5"/>
  <c r="D253" i="5" l="1"/>
  <c r="B556" i="5"/>
  <c r="E253" i="5" l="1"/>
  <c r="F253" i="5"/>
  <c r="H253" i="5" s="1"/>
  <c r="K253" i="5" s="1"/>
  <c r="B557" i="5"/>
  <c r="G253" i="5" l="1"/>
  <c r="C253" i="5" s="1"/>
  <c r="B558" i="5"/>
  <c r="D254" i="5" l="1"/>
  <c r="B559" i="5"/>
  <c r="F254" i="5" l="1"/>
  <c r="H254" i="5" s="1"/>
  <c r="K254" i="5" s="1"/>
  <c r="E254" i="5"/>
  <c r="B560" i="5"/>
  <c r="G254" i="5" l="1"/>
  <c r="C254" i="5" s="1"/>
  <c r="B561" i="5"/>
  <c r="D255" i="5" l="1"/>
  <c r="B562" i="5"/>
  <c r="F255" i="5" l="1"/>
  <c r="H255" i="5" s="1"/>
  <c r="K255" i="5" s="1"/>
  <c r="E255" i="5"/>
  <c r="G255" i="5"/>
  <c r="C255" i="5" s="1"/>
  <c r="B563" i="5"/>
  <c r="D256" i="5" l="1"/>
  <c r="B564" i="5"/>
  <c r="E256" i="5" l="1"/>
  <c r="F256" i="5"/>
  <c r="H256" i="5" s="1"/>
  <c r="K256" i="5" s="1"/>
  <c r="B565" i="5"/>
  <c r="G256" i="5" l="1"/>
  <c r="C256" i="5" s="1"/>
  <c r="B566" i="5"/>
  <c r="D257" i="5" l="1"/>
  <c r="B567" i="5"/>
  <c r="E257" i="5" l="1"/>
  <c r="F257" i="5"/>
  <c r="H257" i="5" s="1"/>
  <c r="K257" i="5" s="1"/>
  <c r="B568" i="5"/>
  <c r="G257" i="5" l="1"/>
  <c r="C257" i="5" s="1"/>
  <c r="B569" i="5"/>
  <c r="D258" i="5" l="1"/>
  <c r="B570" i="5"/>
  <c r="F258" i="5" l="1"/>
  <c r="H258" i="5" s="1"/>
  <c r="K258" i="5" s="1"/>
  <c r="E258" i="5"/>
  <c r="B571" i="5"/>
  <c r="G258" i="5" l="1"/>
  <c r="C258" i="5" s="1"/>
  <c r="B572" i="5"/>
  <c r="D259" i="5" l="1"/>
  <c r="B573" i="5"/>
  <c r="F259" i="5" l="1"/>
  <c r="H259" i="5" s="1"/>
  <c r="K259" i="5" s="1"/>
  <c r="E259" i="5"/>
  <c r="B574" i="5"/>
  <c r="G259" i="5" l="1"/>
  <c r="C259" i="5" s="1"/>
  <c r="B575" i="5"/>
  <c r="D260" i="5" l="1"/>
  <c r="B576" i="5"/>
  <c r="E260" i="5" l="1"/>
  <c r="F260" i="5"/>
  <c r="H260" i="5" s="1"/>
  <c r="K260" i="5" s="1"/>
  <c r="B577" i="5"/>
  <c r="G260" i="5" l="1"/>
  <c r="C260" i="5" s="1"/>
  <c r="B578" i="5"/>
  <c r="D261" i="5" l="1"/>
  <c r="B579" i="5"/>
  <c r="E261" i="5" l="1"/>
  <c r="F261" i="5"/>
  <c r="H261" i="5" s="1"/>
  <c r="K261" i="5" s="1"/>
  <c r="B580" i="5"/>
  <c r="G261" i="5" l="1"/>
  <c r="C261" i="5" s="1"/>
  <c r="B581" i="5"/>
  <c r="D262" i="5" l="1"/>
  <c r="B582" i="5"/>
  <c r="F262" i="5" l="1"/>
  <c r="H262" i="5" s="1"/>
  <c r="K262" i="5" s="1"/>
  <c r="E262" i="5"/>
  <c r="B583" i="5"/>
  <c r="G262" i="5" l="1"/>
  <c r="C262" i="5" s="1"/>
  <c r="B584" i="5"/>
  <c r="D263" i="5" l="1"/>
  <c r="B585" i="5"/>
  <c r="E263" i="5" l="1"/>
  <c r="F263" i="5"/>
  <c r="H263" i="5" s="1"/>
  <c r="K263" i="5" s="1"/>
  <c r="B586" i="5"/>
  <c r="G263" i="5" l="1"/>
  <c r="C263" i="5" s="1"/>
  <c r="B587" i="5"/>
  <c r="D264" i="5" l="1"/>
  <c r="B588" i="5"/>
  <c r="F264" i="5" l="1"/>
  <c r="H264" i="5" s="1"/>
  <c r="K264" i="5" s="1"/>
  <c r="E264" i="5"/>
  <c r="G264" i="5"/>
  <c r="C264" i="5" s="1"/>
  <c r="B589" i="5"/>
  <c r="D265" i="5" l="1"/>
  <c r="B590" i="5"/>
  <c r="E265" i="5" l="1"/>
  <c r="F265" i="5"/>
  <c r="H265" i="5" s="1"/>
  <c r="K265" i="5" s="1"/>
  <c r="B591" i="5"/>
  <c r="G265" i="5" l="1"/>
  <c r="C265" i="5" s="1"/>
  <c r="B592" i="5"/>
  <c r="D266" i="5" l="1"/>
  <c r="B593" i="5"/>
  <c r="E266" i="5" l="1"/>
  <c r="F266" i="5"/>
  <c r="H266" i="5" s="1"/>
  <c r="K266" i="5" s="1"/>
  <c r="B594" i="5"/>
  <c r="G266" i="5" l="1"/>
  <c r="C266" i="5" s="1"/>
  <c r="B595" i="5"/>
  <c r="D267" i="5" l="1"/>
  <c r="B596" i="5"/>
  <c r="E267" i="5" l="1"/>
  <c r="F267" i="5"/>
  <c r="H267" i="5" s="1"/>
  <c r="K267" i="5" s="1"/>
  <c r="B597" i="5"/>
  <c r="G267" i="5" l="1"/>
  <c r="C267" i="5" s="1"/>
  <c r="B598" i="5"/>
  <c r="D268" i="5" l="1"/>
  <c r="B599" i="5"/>
  <c r="E268" i="5" l="1"/>
  <c r="F268" i="5"/>
  <c r="H268" i="5" s="1"/>
  <c r="K268" i="5" s="1"/>
  <c r="B600" i="5"/>
  <c r="G268" i="5" l="1"/>
  <c r="C268" i="5" s="1"/>
  <c r="B601" i="5"/>
  <c r="D269" i="5" l="1"/>
  <c r="B602" i="5"/>
  <c r="E269" i="5" l="1"/>
  <c r="F269" i="5"/>
  <c r="H269" i="5" s="1"/>
  <c r="K269" i="5" s="1"/>
  <c r="B603" i="5"/>
  <c r="G269" i="5" l="1"/>
  <c r="C269" i="5" s="1"/>
  <c r="B604" i="5"/>
  <c r="D270" i="5" l="1"/>
  <c r="B605" i="5"/>
  <c r="E270" i="5" l="1"/>
  <c r="F270" i="5"/>
  <c r="H270" i="5" s="1"/>
  <c r="K270" i="5" s="1"/>
  <c r="B606" i="5"/>
  <c r="G270" i="5" l="1"/>
  <c r="C270" i="5" s="1"/>
  <c r="B607" i="5"/>
  <c r="D271" i="5" l="1"/>
  <c r="F271" i="5" l="1"/>
  <c r="H271" i="5" s="1"/>
  <c r="K271" i="5" s="1"/>
  <c r="E271" i="5"/>
  <c r="G271" i="5"/>
  <c r="C271" i="5" s="1"/>
  <c r="D272" i="5" l="1"/>
  <c r="E272" i="5" l="1"/>
  <c r="F272" i="5"/>
  <c r="H272" i="5" s="1"/>
  <c r="K272" i="5" s="1"/>
  <c r="G272" i="5" l="1"/>
  <c r="C272" i="5" s="1"/>
  <c r="D273" i="5" l="1"/>
  <c r="F273" i="5" l="1"/>
  <c r="H273" i="5" s="1"/>
  <c r="K273" i="5" s="1"/>
  <c r="E273" i="5"/>
  <c r="G273" i="5" l="1"/>
  <c r="C273" i="5" s="1"/>
  <c r="D274" i="5" l="1"/>
  <c r="F274" i="5" l="1"/>
  <c r="H274" i="5" s="1"/>
  <c r="K274" i="5" s="1"/>
  <c r="E274" i="5"/>
  <c r="G274" i="5" l="1"/>
  <c r="C274" i="5" s="1"/>
  <c r="D275" i="5" l="1"/>
  <c r="F275" i="5" l="1"/>
  <c r="H275" i="5" s="1"/>
  <c r="K275" i="5" s="1"/>
  <c r="E275" i="5"/>
  <c r="G275" i="5" l="1"/>
  <c r="C275" i="5" s="1"/>
  <c r="D276" i="5" l="1"/>
  <c r="E276" i="5" l="1"/>
  <c r="F276" i="5"/>
  <c r="H276" i="5" s="1"/>
  <c r="K276" i="5" s="1"/>
  <c r="G276" i="5" l="1"/>
  <c r="C276" i="5" s="1"/>
  <c r="D277" i="5" l="1"/>
  <c r="F277" i="5" l="1"/>
  <c r="H277" i="5" s="1"/>
  <c r="K277" i="5" s="1"/>
  <c r="E277" i="5"/>
  <c r="G277" i="5"/>
  <c r="C277" i="5" s="1"/>
  <c r="D278" i="5" l="1"/>
  <c r="F278" i="5" l="1"/>
  <c r="H278" i="5" s="1"/>
  <c r="K278" i="5" s="1"/>
  <c r="E278" i="5"/>
  <c r="G278" i="5" l="1"/>
  <c r="C278" i="5" s="1"/>
  <c r="D279" i="5" l="1"/>
  <c r="E279" i="5" l="1"/>
  <c r="F279" i="5"/>
  <c r="H279" i="5" s="1"/>
  <c r="K279" i="5" s="1"/>
  <c r="G279" i="5" l="1"/>
  <c r="C279" i="5" s="1"/>
  <c r="D280" i="5" l="1"/>
  <c r="E280" i="5" l="1"/>
  <c r="F280" i="5"/>
  <c r="H280" i="5" s="1"/>
  <c r="K280" i="5" s="1"/>
  <c r="G280" i="5" l="1"/>
  <c r="C280" i="5" s="1"/>
  <c r="D281" i="5" l="1"/>
  <c r="F281" i="5" l="1"/>
  <c r="H281" i="5" s="1"/>
  <c r="K281" i="5" s="1"/>
  <c r="E281" i="5"/>
  <c r="G281" i="5" l="1"/>
  <c r="C281" i="5" s="1"/>
  <c r="D282" i="5" l="1"/>
  <c r="E282" i="5" l="1"/>
  <c r="F282" i="5"/>
  <c r="H282" i="5" s="1"/>
  <c r="K282" i="5" s="1"/>
  <c r="G282" i="5" l="1"/>
  <c r="C282" i="5" s="1"/>
  <c r="D283" i="5" l="1"/>
  <c r="E283" i="5" l="1"/>
  <c r="F283" i="5"/>
  <c r="H283" i="5" s="1"/>
  <c r="K283" i="5" s="1"/>
  <c r="G283" i="5" l="1"/>
  <c r="C283" i="5" s="1"/>
  <c r="D284" i="5" l="1"/>
  <c r="F284" i="5" l="1"/>
  <c r="H284" i="5" s="1"/>
  <c r="K284" i="5" s="1"/>
  <c r="E284" i="5"/>
  <c r="G284" i="5" l="1"/>
  <c r="C284" i="5" s="1"/>
  <c r="D285" i="5" l="1"/>
  <c r="E285" i="5" l="1"/>
  <c r="F285" i="5"/>
  <c r="H285" i="5" s="1"/>
  <c r="K285" i="5" s="1"/>
  <c r="G285" i="5" l="1"/>
  <c r="C285" i="5" s="1"/>
  <c r="D286" i="5" l="1"/>
  <c r="E286" i="5" l="1"/>
  <c r="F286" i="5"/>
  <c r="H286" i="5" s="1"/>
  <c r="K286" i="5" s="1"/>
  <c r="G286" i="5" l="1"/>
  <c r="C286" i="5" s="1"/>
  <c r="D287" i="5" l="1"/>
  <c r="F287" i="5" l="1"/>
  <c r="H287" i="5" s="1"/>
  <c r="E287" i="5"/>
  <c r="K287" i="5" l="1"/>
  <c r="G287" i="5"/>
  <c r="C287" i="5" s="1"/>
  <c r="D288" i="5" l="1"/>
  <c r="F288" i="5" l="1"/>
  <c r="H288" i="5" s="1"/>
  <c r="K288" i="5" s="1"/>
  <c r="E288" i="5"/>
  <c r="G288" i="5"/>
  <c r="C288" i="5" s="1"/>
  <c r="D289" i="5" l="1"/>
  <c r="E289" i="5" l="1"/>
  <c r="F289" i="5"/>
  <c r="H289" i="5" s="1"/>
  <c r="K289" i="5" s="1"/>
  <c r="G289" i="5" l="1"/>
  <c r="C289" i="5" s="1"/>
  <c r="D290" i="5" l="1"/>
  <c r="E290" i="5" l="1"/>
  <c r="F290" i="5"/>
  <c r="H290" i="5" s="1"/>
  <c r="K290" i="5" s="1"/>
  <c r="G290" i="5" l="1"/>
  <c r="C290" i="5" s="1"/>
  <c r="D291" i="5" l="1"/>
  <c r="E291" i="5" l="1"/>
  <c r="F291" i="5"/>
  <c r="H291" i="5" s="1"/>
  <c r="K291" i="5" s="1"/>
  <c r="G291" i="5" l="1"/>
  <c r="C291" i="5" s="1"/>
  <c r="D292" i="5" l="1"/>
  <c r="F292" i="5" l="1"/>
  <c r="H292" i="5" s="1"/>
  <c r="K292" i="5" s="1"/>
  <c r="E292" i="5"/>
  <c r="G292" i="5" l="1"/>
  <c r="C292" i="5" s="1"/>
  <c r="D293" i="5" l="1"/>
  <c r="E293" i="5" l="1"/>
  <c r="F293" i="5"/>
  <c r="H293" i="5" s="1"/>
  <c r="K293" i="5" s="1"/>
  <c r="G293" i="5" l="1"/>
  <c r="C293" i="5" s="1"/>
  <c r="D294" i="5" l="1"/>
  <c r="F294" i="5" l="1"/>
  <c r="H294" i="5" s="1"/>
  <c r="K294" i="5" s="1"/>
  <c r="E294" i="5"/>
  <c r="G294" i="5" l="1"/>
  <c r="C294" i="5" l="1"/>
  <c r="D295" i="5"/>
  <c r="E295" i="5" l="1"/>
  <c r="F295" i="5"/>
  <c r="H295" i="5" s="1"/>
  <c r="K295" i="5" s="1"/>
  <c r="G295" i="5" l="1"/>
  <c r="C295" i="5" s="1"/>
  <c r="D296" i="5" l="1"/>
  <c r="E296" i="5" l="1"/>
  <c r="F296" i="5"/>
  <c r="H296" i="5" s="1"/>
  <c r="K296" i="5" s="1"/>
  <c r="G296" i="5" l="1"/>
  <c r="C296" i="5" s="1"/>
  <c r="D297" i="5" l="1"/>
  <c r="F297" i="5" l="1"/>
  <c r="H297" i="5" s="1"/>
  <c r="K297" i="5" s="1"/>
  <c r="E297" i="5"/>
  <c r="G297" i="5"/>
  <c r="C297" i="5" s="1"/>
  <c r="D298" i="5" l="1"/>
  <c r="E298" i="5" l="1"/>
  <c r="F298" i="5"/>
  <c r="H298" i="5" s="1"/>
  <c r="K298" i="5" s="1"/>
  <c r="G298" i="5" l="1"/>
  <c r="C298" i="5" s="1"/>
  <c r="D299" i="5" l="1"/>
  <c r="E299" i="5" l="1"/>
  <c r="F299" i="5"/>
  <c r="H299" i="5" s="1"/>
  <c r="K299" i="5" s="1"/>
  <c r="G299" i="5" l="1"/>
  <c r="C299" i="5" s="1"/>
  <c r="D300" i="5" l="1"/>
  <c r="E300" i="5" s="1"/>
  <c r="F300" i="5" l="1"/>
  <c r="H300" i="5" s="1"/>
  <c r="K300" i="5" s="1"/>
  <c r="G300" i="5"/>
  <c r="C300" i="5" s="1"/>
  <c r="D301" i="5" l="1"/>
  <c r="E301" i="5" s="1"/>
  <c r="F301" i="5" l="1"/>
  <c r="H301" i="5" s="1"/>
  <c r="K301" i="5" s="1"/>
  <c r="G301" i="5"/>
  <c r="C301" i="5" s="1"/>
  <c r="D302" i="5" l="1"/>
  <c r="F302" i="5" l="1"/>
  <c r="H302" i="5" s="1"/>
  <c r="K302" i="5" s="1"/>
  <c r="E302" i="5"/>
  <c r="G302" i="5" l="1"/>
  <c r="C302" i="5" s="1"/>
  <c r="D303" i="5" l="1"/>
  <c r="F303" i="5" l="1"/>
  <c r="H303" i="5" s="1"/>
  <c r="K303" i="5" s="1"/>
  <c r="E303" i="5"/>
  <c r="G303" i="5" l="1"/>
  <c r="C303" i="5" s="1"/>
  <c r="D304" i="5" l="1"/>
  <c r="E304" i="5" l="1"/>
  <c r="F304" i="5"/>
  <c r="H304" i="5" s="1"/>
  <c r="K304" i="5" s="1"/>
  <c r="G304" i="5" l="1"/>
  <c r="C304" i="5" s="1"/>
  <c r="D305" i="5" l="1"/>
  <c r="F305" i="5" l="1"/>
  <c r="H305" i="5" s="1"/>
  <c r="K305" i="5" s="1"/>
  <c r="E305" i="5"/>
  <c r="G305" i="5" l="1"/>
  <c r="C305" i="5" l="1"/>
  <c r="D306" i="5"/>
  <c r="E306" i="5" l="1"/>
  <c r="F306" i="5"/>
  <c r="H306" i="5" s="1"/>
  <c r="K306" i="5" s="1"/>
  <c r="G306" i="5" l="1"/>
  <c r="C306" i="5" s="1"/>
  <c r="D307" i="5" l="1"/>
  <c r="F307" i="5" l="1"/>
  <c r="H307" i="5" s="1"/>
  <c r="K307" i="5" s="1"/>
  <c r="E307" i="5"/>
  <c r="G307" i="5"/>
  <c r="C307" i="5" s="1"/>
  <c r="D308" i="5" l="1"/>
  <c r="E308" i="5" s="1"/>
  <c r="F308" i="5" l="1"/>
  <c r="H308" i="5" s="1"/>
  <c r="K308" i="5" s="1"/>
  <c r="G308" i="5"/>
  <c r="C308" i="5" s="1"/>
  <c r="D309" i="5" l="1"/>
  <c r="E309" i="5" l="1"/>
  <c r="F309" i="5"/>
  <c r="H309" i="5" s="1"/>
  <c r="K309" i="5" s="1"/>
  <c r="G309" i="5" l="1"/>
  <c r="C309" i="5" s="1"/>
  <c r="D310" i="5" l="1"/>
  <c r="F310" i="5" l="1"/>
  <c r="H310" i="5" s="1"/>
  <c r="K310" i="5" s="1"/>
  <c r="E310" i="5"/>
  <c r="G310" i="5" l="1"/>
  <c r="C310" i="5" s="1"/>
  <c r="D311" i="5" l="1"/>
  <c r="F311" i="5" l="1"/>
  <c r="H311" i="5" s="1"/>
  <c r="K311" i="5" s="1"/>
  <c r="E311" i="5"/>
  <c r="G311" i="5" l="1"/>
  <c r="C311" i="5" s="1"/>
  <c r="D312" i="5" l="1"/>
  <c r="F312" i="5" l="1"/>
  <c r="H312" i="5" s="1"/>
  <c r="K312" i="5" s="1"/>
  <c r="E312" i="5"/>
  <c r="G312" i="5" l="1"/>
  <c r="C312" i="5" s="1"/>
  <c r="D313" i="5" l="1"/>
  <c r="F313" i="5" l="1"/>
  <c r="H313" i="5" s="1"/>
  <c r="K313" i="5" s="1"/>
  <c r="E313" i="5"/>
  <c r="G313" i="5" l="1"/>
  <c r="C313" i="5" s="1"/>
  <c r="D314" i="5" l="1"/>
  <c r="F314" i="5" l="1"/>
  <c r="H314" i="5" s="1"/>
  <c r="K314" i="5" s="1"/>
  <c r="E314" i="5"/>
  <c r="G314" i="5"/>
  <c r="C314" i="5" s="1"/>
  <c r="D315" i="5" l="1"/>
  <c r="F315" i="5" l="1"/>
  <c r="H315" i="5" s="1"/>
  <c r="K315" i="5" s="1"/>
  <c r="E315" i="5"/>
  <c r="G315" i="5"/>
  <c r="C315" i="5" s="1"/>
  <c r="D316" i="5" l="1"/>
  <c r="F316" i="5" s="1"/>
  <c r="H316" i="5" s="1"/>
  <c r="K316" i="5" s="1"/>
  <c r="E316" i="5" l="1"/>
  <c r="G316" i="5"/>
  <c r="C316" i="5" s="1"/>
  <c r="D317" i="5" l="1"/>
  <c r="E317" i="5" s="1"/>
  <c r="F317" i="5" l="1"/>
  <c r="H317" i="5" s="1"/>
  <c r="K317" i="5" s="1"/>
  <c r="G317" i="5"/>
  <c r="C317" i="5" s="1"/>
  <c r="D318" i="5" l="1"/>
  <c r="E318" i="5" l="1"/>
  <c r="F318" i="5"/>
  <c r="H318" i="5" s="1"/>
  <c r="K318" i="5" s="1"/>
  <c r="G318" i="5" l="1"/>
  <c r="C318" i="5" s="1"/>
  <c r="D319" i="5" l="1"/>
  <c r="E319" i="5" l="1"/>
  <c r="F319" i="5"/>
  <c r="H319" i="5" s="1"/>
  <c r="K319" i="5" s="1"/>
  <c r="G319" i="5" l="1"/>
  <c r="C319" i="5" s="1"/>
  <c r="D320" i="5" l="1"/>
  <c r="E320" i="5" l="1"/>
  <c r="F320" i="5"/>
  <c r="H320" i="5" s="1"/>
  <c r="K320" i="5" s="1"/>
  <c r="G320" i="5" l="1"/>
  <c r="C320" i="5" s="1"/>
  <c r="D321" i="5" l="1"/>
  <c r="E321" i="5" l="1"/>
  <c r="F321" i="5"/>
  <c r="H321" i="5" s="1"/>
  <c r="K321" i="5" s="1"/>
  <c r="G321" i="5" l="1"/>
  <c r="C321" i="5" s="1"/>
  <c r="D322" i="5" l="1"/>
  <c r="E322" i="5" l="1"/>
  <c r="F322" i="5"/>
  <c r="H322" i="5" s="1"/>
  <c r="K322" i="5" s="1"/>
  <c r="G322" i="5" l="1"/>
  <c r="C322" i="5" s="1"/>
  <c r="D323" i="5" l="1"/>
  <c r="F323" i="5" l="1"/>
  <c r="H323" i="5" s="1"/>
  <c r="K323" i="5" s="1"/>
  <c r="E323" i="5"/>
  <c r="G323" i="5" l="1"/>
  <c r="C323" i="5" s="1"/>
  <c r="D324" i="5" l="1"/>
  <c r="F324" i="5" l="1"/>
  <c r="H324" i="5" s="1"/>
  <c r="K324" i="5" s="1"/>
  <c r="E324" i="5"/>
  <c r="G324" i="5"/>
  <c r="C324" i="5" s="1"/>
  <c r="D325" i="5" l="1"/>
  <c r="F325" i="5" s="1"/>
  <c r="H325" i="5" s="1"/>
  <c r="K325" i="5" s="1"/>
  <c r="E325" i="5" l="1"/>
  <c r="G325" i="5"/>
  <c r="C325" i="5" s="1"/>
  <c r="D326" i="5" l="1"/>
  <c r="F326" i="5" l="1"/>
  <c r="H326" i="5" s="1"/>
  <c r="K326" i="5" s="1"/>
  <c r="E326" i="5"/>
  <c r="G326" i="5"/>
  <c r="C326" i="5" s="1"/>
  <c r="D327" i="5" l="1"/>
  <c r="F327" i="5" s="1"/>
  <c r="H327" i="5" s="1"/>
  <c r="K327" i="5" s="1"/>
  <c r="E327" i="5" l="1"/>
  <c r="G327" i="5"/>
  <c r="C327" i="5" s="1"/>
  <c r="D328" i="5" l="1"/>
  <c r="F328" i="5" l="1"/>
  <c r="H328" i="5" s="1"/>
  <c r="K328" i="5" s="1"/>
  <c r="E328" i="5"/>
  <c r="G328" i="5" l="1"/>
  <c r="C328" i="5" l="1"/>
  <c r="D329" i="5"/>
  <c r="E329" i="5" l="1"/>
  <c r="F329" i="5"/>
  <c r="H329" i="5" s="1"/>
  <c r="K329" i="5" s="1"/>
  <c r="G329" i="5" l="1"/>
  <c r="C329" i="5" s="1"/>
  <c r="D330" i="5" l="1"/>
  <c r="F330" i="5" l="1"/>
  <c r="H330" i="5" s="1"/>
  <c r="K330" i="5" s="1"/>
  <c r="E330" i="5"/>
  <c r="G330" i="5"/>
  <c r="C330" i="5" s="1"/>
  <c r="D331" i="5" l="1"/>
  <c r="F331" i="5" s="1"/>
  <c r="H331" i="5" s="1"/>
  <c r="K331" i="5" s="1"/>
  <c r="E331" i="5" l="1"/>
  <c r="G331" i="5"/>
  <c r="C331" i="5" s="1"/>
  <c r="D332" i="5" l="1"/>
  <c r="E332" i="5" l="1"/>
  <c r="F332" i="5"/>
  <c r="H332" i="5" s="1"/>
  <c r="K332" i="5" s="1"/>
  <c r="G332" i="5" l="1"/>
  <c r="C332" i="5" s="1"/>
  <c r="D333" i="5" l="1"/>
  <c r="F333" i="5" l="1"/>
  <c r="H333" i="5" s="1"/>
  <c r="K333" i="5" s="1"/>
  <c r="E333" i="5"/>
  <c r="G333" i="5" l="1"/>
  <c r="C333" i="5" s="1"/>
  <c r="D334" i="5" l="1"/>
  <c r="E334" i="5" l="1"/>
  <c r="F334" i="5"/>
  <c r="H334" i="5" s="1"/>
  <c r="K334" i="5" s="1"/>
  <c r="G334" i="5" l="1"/>
  <c r="C334" i="5" s="1"/>
  <c r="D335" i="5" l="1"/>
  <c r="E335" i="5" l="1"/>
  <c r="F335" i="5"/>
  <c r="H335" i="5" s="1"/>
  <c r="K335" i="5" s="1"/>
  <c r="G335" i="5" l="1"/>
  <c r="C335" i="5" s="1"/>
  <c r="D336" i="5" l="1"/>
  <c r="E336" i="5" l="1"/>
  <c r="F336" i="5"/>
  <c r="H336" i="5" s="1"/>
  <c r="K336" i="5" s="1"/>
  <c r="G336" i="5" l="1"/>
  <c r="C336" i="5" s="1"/>
  <c r="D337" i="5" l="1"/>
  <c r="E337" i="5" l="1"/>
  <c r="F337" i="5"/>
  <c r="H337" i="5" s="1"/>
  <c r="K337" i="5" s="1"/>
  <c r="G337" i="5" l="1"/>
  <c r="C337" i="5" s="1"/>
  <c r="D338" i="5" l="1"/>
  <c r="F338" i="5" l="1"/>
  <c r="H338" i="5" s="1"/>
  <c r="K338" i="5" s="1"/>
  <c r="E338" i="5"/>
  <c r="G338" i="5" l="1"/>
  <c r="C338" i="5" s="1"/>
  <c r="D339" i="5" l="1"/>
  <c r="F339" i="5" l="1"/>
  <c r="H339" i="5" s="1"/>
  <c r="K339" i="5" s="1"/>
  <c r="E339" i="5"/>
  <c r="G339" i="5" l="1"/>
  <c r="C339" i="5" s="1"/>
  <c r="D340" i="5" l="1"/>
  <c r="F340" i="5" l="1"/>
  <c r="H340" i="5" s="1"/>
  <c r="K340" i="5" s="1"/>
  <c r="E340" i="5"/>
  <c r="G340" i="5"/>
  <c r="C340" i="5" s="1"/>
  <c r="D341" i="5" l="1"/>
  <c r="F341" i="5" l="1"/>
  <c r="H341" i="5" s="1"/>
  <c r="K341" i="5" s="1"/>
  <c r="E341" i="5"/>
  <c r="G341" i="5"/>
  <c r="C341" i="5" s="1"/>
  <c r="D342" i="5" l="1"/>
  <c r="E342" i="5" s="1"/>
  <c r="F342" i="5" l="1"/>
  <c r="H342" i="5" s="1"/>
  <c r="K342" i="5" s="1"/>
  <c r="G342" i="5"/>
  <c r="C342" i="5" s="1"/>
  <c r="D343" i="5" l="1"/>
  <c r="E343" i="5" l="1"/>
  <c r="F343" i="5"/>
  <c r="H343" i="5" s="1"/>
  <c r="K343" i="5" s="1"/>
  <c r="G343" i="5" l="1"/>
  <c r="C343" i="5" s="1"/>
  <c r="D344" i="5" l="1"/>
  <c r="F344" i="5" l="1"/>
  <c r="H344" i="5" s="1"/>
  <c r="K344" i="5" s="1"/>
  <c r="E344" i="5"/>
  <c r="G344" i="5" l="1"/>
  <c r="C344" i="5" s="1"/>
  <c r="D345" i="5" l="1"/>
  <c r="F345" i="5" l="1"/>
  <c r="H345" i="5" s="1"/>
  <c r="K345" i="5" s="1"/>
  <c r="E345" i="5"/>
  <c r="G345" i="5" l="1"/>
  <c r="C345" i="5" s="1"/>
  <c r="D346" i="5" l="1"/>
  <c r="E346" i="5" l="1"/>
  <c r="F346" i="5"/>
  <c r="H346" i="5" s="1"/>
  <c r="K346" i="5" s="1"/>
  <c r="G346" i="5" l="1"/>
  <c r="C346" i="5" s="1"/>
  <c r="D347" i="5" l="1"/>
  <c r="E347" i="5" l="1"/>
  <c r="F347" i="5"/>
  <c r="H347" i="5" s="1"/>
  <c r="K347" i="5" s="1"/>
  <c r="G347" i="5" l="1"/>
  <c r="C347" i="5" s="1"/>
  <c r="D348" i="5" l="1"/>
  <c r="E348" i="5" l="1"/>
  <c r="F348" i="5"/>
  <c r="H348" i="5" s="1"/>
  <c r="K348" i="5" s="1"/>
  <c r="G348" i="5" l="1"/>
  <c r="C348" i="5" s="1"/>
  <c r="D349" i="5" l="1"/>
  <c r="F349" i="5" l="1"/>
  <c r="H349" i="5" s="1"/>
  <c r="K349" i="5" s="1"/>
  <c r="E349" i="5"/>
  <c r="G349" i="5" l="1"/>
  <c r="C349" i="5" s="1"/>
  <c r="D350" i="5" l="1"/>
  <c r="F350" i="5" l="1"/>
  <c r="H350" i="5" s="1"/>
  <c r="K350" i="5" s="1"/>
  <c r="E350" i="5"/>
  <c r="G350" i="5" l="1"/>
  <c r="C350" i="5" s="1"/>
  <c r="D351" i="5" l="1"/>
  <c r="F351" i="5" l="1"/>
  <c r="H351" i="5" s="1"/>
  <c r="K351" i="5" s="1"/>
  <c r="E351" i="5"/>
  <c r="G351" i="5" l="1"/>
  <c r="C351" i="5" s="1"/>
  <c r="D352" i="5" l="1"/>
  <c r="F352" i="5" l="1"/>
  <c r="H352" i="5" s="1"/>
  <c r="K352" i="5" s="1"/>
  <c r="E352" i="5"/>
  <c r="G352" i="5"/>
  <c r="C352" i="5" s="1"/>
  <c r="D353" i="5" l="1"/>
  <c r="F353" i="5" s="1"/>
  <c r="H353" i="5" s="1"/>
  <c r="K353" i="5" s="1"/>
  <c r="E353" i="5" l="1"/>
  <c r="G353" i="5"/>
  <c r="C353" i="5" s="1"/>
  <c r="D354" i="5" l="1"/>
  <c r="F354" i="5" l="1"/>
  <c r="H354" i="5" s="1"/>
  <c r="K354" i="5" s="1"/>
  <c r="E354" i="5"/>
  <c r="G354" i="5" l="1"/>
  <c r="C354" i="5" s="1"/>
  <c r="D355" i="5" l="1"/>
  <c r="E355" i="5" l="1"/>
  <c r="F355" i="5"/>
  <c r="H355" i="5" s="1"/>
  <c r="K355" i="5" s="1"/>
  <c r="G355" i="5" l="1"/>
  <c r="C355" i="5" s="1"/>
  <c r="D356" i="5" l="1"/>
  <c r="E356" i="5" l="1"/>
  <c r="F356" i="5"/>
  <c r="H356" i="5" s="1"/>
  <c r="K356" i="5" s="1"/>
  <c r="G356" i="5" l="1"/>
  <c r="C356" i="5" s="1"/>
  <c r="D357" i="5" l="1"/>
  <c r="F357" i="5" l="1"/>
  <c r="H357" i="5" s="1"/>
  <c r="K357" i="5" s="1"/>
  <c r="E357" i="5"/>
  <c r="G357" i="5" l="1"/>
  <c r="C357" i="5" s="1"/>
  <c r="D358" i="5" l="1"/>
  <c r="E358" i="5" l="1"/>
  <c r="F358" i="5"/>
  <c r="H358" i="5" s="1"/>
  <c r="K358" i="5" s="1"/>
  <c r="G358" i="5" l="1"/>
  <c r="C358" i="5" s="1"/>
  <c r="D359" i="5" l="1"/>
  <c r="F359" i="5" l="1"/>
  <c r="H359" i="5" s="1"/>
  <c r="K359" i="5" s="1"/>
  <c r="E359" i="5"/>
  <c r="G359" i="5"/>
  <c r="C359" i="5" s="1"/>
  <c r="D360" i="5" l="1"/>
  <c r="E360" i="5" l="1"/>
  <c r="F360" i="5"/>
  <c r="H360" i="5" s="1"/>
  <c r="K360" i="5" s="1"/>
  <c r="G360" i="5" l="1"/>
  <c r="C360" i="5" s="1"/>
  <c r="D361" i="5" l="1"/>
  <c r="E361" i="5" l="1"/>
  <c r="F361" i="5"/>
  <c r="H361" i="5" s="1"/>
  <c r="K361" i="5" s="1"/>
  <c r="G361" i="5" l="1"/>
  <c r="C361" i="5" s="1"/>
  <c r="D362" i="5" l="1"/>
  <c r="E362" i="5" l="1"/>
  <c r="F362" i="5"/>
  <c r="H362" i="5" s="1"/>
  <c r="K362" i="5" s="1"/>
  <c r="G362" i="5" l="1"/>
  <c r="C362" i="5" s="1"/>
  <c r="D363" i="5" l="1"/>
  <c r="E363" i="5" l="1"/>
  <c r="F363" i="5"/>
  <c r="H363" i="5" s="1"/>
  <c r="K363" i="5" s="1"/>
  <c r="G363" i="5" l="1"/>
  <c r="C363" i="5" s="1"/>
  <c r="D364" i="5" l="1"/>
  <c r="E364" i="5" l="1"/>
  <c r="F364" i="5"/>
  <c r="H364" i="5" s="1"/>
  <c r="K364" i="5" s="1"/>
  <c r="G364" i="5" l="1"/>
  <c r="C364" i="5" s="1"/>
  <c r="D365" i="5" l="1"/>
  <c r="F365" i="5" l="1"/>
  <c r="H365" i="5" s="1"/>
  <c r="K365" i="5" s="1"/>
  <c r="E365" i="5"/>
  <c r="G365" i="5" l="1"/>
  <c r="C365" i="5" s="1"/>
  <c r="D366" i="5" l="1"/>
  <c r="E366" i="5" l="1"/>
  <c r="F366" i="5"/>
  <c r="H366" i="5" s="1"/>
  <c r="K366" i="5" s="1"/>
  <c r="G366" i="5" l="1"/>
  <c r="C366" i="5" s="1"/>
  <c r="D367" i="5" l="1"/>
  <c r="E367" i="5" l="1"/>
  <c r="F367" i="5"/>
  <c r="H367" i="5" s="1"/>
  <c r="K367" i="5" s="1"/>
  <c r="G367" i="5" l="1"/>
  <c r="C367" i="5" s="1"/>
  <c r="D368" i="5" l="1"/>
  <c r="F368" i="5" l="1"/>
  <c r="H368" i="5" s="1"/>
  <c r="K368" i="5" s="1"/>
  <c r="E368" i="5"/>
  <c r="G368" i="5" l="1"/>
  <c r="C368" i="5" s="1"/>
  <c r="D369" i="5" l="1"/>
  <c r="E369" i="5" l="1"/>
  <c r="F369" i="5"/>
  <c r="H369" i="5" s="1"/>
  <c r="K369" i="5" s="1"/>
  <c r="G369" i="5" l="1"/>
  <c r="C369" i="5" s="1"/>
  <c r="D370" i="5" l="1"/>
  <c r="F370" i="5" l="1"/>
  <c r="H370" i="5" s="1"/>
  <c r="K370" i="5" s="1"/>
  <c r="E370" i="5"/>
  <c r="G370" i="5" l="1"/>
  <c r="C370" i="5" s="1"/>
  <c r="D371" i="5" l="1"/>
  <c r="E371" i="5" l="1"/>
  <c r="F371" i="5"/>
  <c r="H371" i="5" s="1"/>
  <c r="K371" i="5" s="1"/>
  <c r="G371" i="5" l="1"/>
  <c r="C371" i="5" s="1"/>
  <c r="D372" i="5" l="1"/>
  <c r="E372" i="5" l="1"/>
  <c r="F372" i="5"/>
  <c r="H372" i="5" s="1"/>
  <c r="K372" i="5" s="1"/>
  <c r="G372" i="5" l="1"/>
  <c r="C372" i="5" s="1"/>
  <c r="D373" i="5" l="1"/>
  <c r="F373" i="5" l="1"/>
  <c r="H373" i="5" s="1"/>
  <c r="K373" i="5" s="1"/>
  <c r="E373" i="5"/>
  <c r="G373" i="5"/>
  <c r="C373" i="5" s="1"/>
  <c r="D374" i="5" l="1"/>
  <c r="F374" i="5" l="1"/>
  <c r="H374" i="5" s="1"/>
  <c r="K374" i="5" s="1"/>
  <c r="E374" i="5"/>
  <c r="G374" i="5" l="1"/>
  <c r="C374" i="5" s="1"/>
  <c r="D375" i="5" l="1"/>
  <c r="E375" i="5" l="1"/>
  <c r="F375" i="5"/>
  <c r="H375" i="5" s="1"/>
  <c r="K375" i="5" s="1"/>
  <c r="G375" i="5" l="1"/>
  <c r="C375" i="5" s="1"/>
  <c r="D376" i="5" l="1"/>
  <c r="F376" i="5" l="1"/>
  <c r="H376" i="5" s="1"/>
  <c r="K376" i="5" s="1"/>
  <c r="E376" i="5"/>
  <c r="G376" i="5" l="1"/>
  <c r="C376" i="5" s="1"/>
  <c r="D377" i="5" l="1"/>
  <c r="E377" i="5" l="1"/>
  <c r="F377" i="5"/>
  <c r="H377" i="5" s="1"/>
  <c r="K377" i="5" s="1"/>
  <c r="G377" i="5" l="1"/>
  <c r="C377" i="5" s="1"/>
  <c r="D378" i="5" l="1"/>
  <c r="F378" i="5" l="1"/>
  <c r="H378" i="5" s="1"/>
  <c r="K378" i="5" s="1"/>
  <c r="E378" i="5"/>
  <c r="G378" i="5" l="1"/>
  <c r="C378" i="5" s="1"/>
  <c r="D379" i="5" l="1"/>
  <c r="F379" i="5" l="1"/>
  <c r="H379" i="5" s="1"/>
  <c r="K379" i="5" s="1"/>
  <c r="E379" i="5"/>
  <c r="G379" i="5"/>
  <c r="C379" i="5" s="1"/>
  <c r="D380" i="5" l="1"/>
  <c r="F380" i="5" l="1"/>
  <c r="H380" i="5" s="1"/>
  <c r="K380" i="5" s="1"/>
  <c r="E380" i="5"/>
  <c r="G380" i="5" l="1"/>
  <c r="C380" i="5" l="1"/>
  <c r="D381" i="5"/>
  <c r="F381" i="5" l="1"/>
  <c r="H381" i="5" s="1"/>
  <c r="K381" i="5" s="1"/>
  <c r="E381" i="5"/>
  <c r="G381" i="5" l="1"/>
  <c r="C381" i="5" s="1"/>
  <c r="D382" i="5" l="1"/>
  <c r="E382" i="5" l="1"/>
  <c r="F382" i="5"/>
  <c r="H382" i="5" s="1"/>
  <c r="K382" i="5" s="1"/>
  <c r="G382" i="5" l="1"/>
  <c r="C382" i="5" s="1"/>
  <c r="D383" i="5" l="1"/>
  <c r="E383" i="5" s="1"/>
  <c r="F383" i="5" l="1"/>
  <c r="H383" i="5" s="1"/>
  <c r="K383" i="5" s="1"/>
  <c r="G383" i="5"/>
  <c r="C383" i="5" s="1"/>
  <c r="D384" i="5" l="1"/>
  <c r="F384" i="5" l="1"/>
  <c r="H384" i="5" s="1"/>
  <c r="K384" i="5" s="1"/>
  <c r="E384" i="5"/>
  <c r="G384" i="5" l="1"/>
  <c r="C384" i="5" s="1"/>
  <c r="D385" i="5" l="1"/>
  <c r="F385" i="5" l="1"/>
  <c r="H385" i="5" s="1"/>
  <c r="K385" i="5" s="1"/>
  <c r="E385" i="5"/>
  <c r="G385" i="5" l="1"/>
  <c r="C385" i="5" s="1"/>
  <c r="D386" i="5" l="1"/>
  <c r="F386" i="5" l="1"/>
  <c r="H386" i="5" s="1"/>
  <c r="K386" i="5" s="1"/>
  <c r="E386" i="5"/>
  <c r="G386" i="5" l="1"/>
  <c r="C386" i="5" s="1"/>
  <c r="D387" i="5" l="1"/>
  <c r="E387" i="5" l="1"/>
  <c r="F387" i="5"/>
  <c r="H387" i="5" s="1"/>
  <c r="K387" i="5" s="1"/>
  <c r="G387" i="5" l="1"/>
  <c r="C387" i="5" l="1"/>
  <c r="D388" i="5"/>
  <c r="E388" i="5" l="1"/>
  <c r="F388" i="5"/>
  <c r="H388" i="5" s="1"/>
  <c r="K388" i="5" s="1"/>
  <c r="G388" i="5" l="1"/>
  <c r="C388" i="5" s="1"/>
  <c r="D389" i="5" l="1"/>
  <c r="E389" i="5" l="1"/>
  <c r="F389" i="5"/>
  <c r="H389" i="5" s="1"/>
  <c r="K389" i="5" s="1"/>
  <c r="G389" i="5" l="1"/>
  <c r="C389" i="5" s="1"/>
  <c r="D390" i="5" l="1"/>
  <c r="F390" i="5" l="1"/>
  <c r="H390" i="5" s="1"/>
  <c r="K390" i="5" s="1"/>
  <c r="E390" i="5"/>
  <c r="G390" i="5"/>
  <c r="C390" i="5" s="1"/>
  <c r="D391" i="5" l="1"/>
  <c r="F391" i="5" s="1"/>
  <c r="H391" i="5" s="1"/>
  <c r="K391" i="5" s="1"/>
  <c r="E391" i="5" l="1"/>
  <c r="G391" i="5"/>
  <c r="C391" i="5" l="1"/>
  <c r="D392" i="5"/>
  <c r="E392" i="5" l="1"/>
  <c r="F392" i="5"/>
  <c r="H392" i="5" s="1"/>
  <c r="K392" i="5" s="1"/>
  <c r="G392" i="5" l="1"/>
  <c r="C392" i="5" s="1"/>
  <c r="D393" i="5" l="1"/>
  <c r="E393" i="5" s="1"/>
  <c r="F393" i="5" l="1"/>
  <c r="H393" i="5" s="1"/>
  <c r="K393" i="5" s="1"/>
  <c r="G393" i="5"/>
  <c r="C393" i="5" s="1"/>
  <c r="D394" i="5" l="1"/>
  <c r="E394" i="5" l="1"/>
  <c r="F394" i="5"/>
  <c r="H394" i="5" s="1"/>
  <c r="K394" i="5" s="1"/>
  <c r="G394" i="5" l="1"/>
  <c r="C394" i="5" l="1"/>
  <c r="D395" i="5"/>
  <c r="E395" i="5" l="1"/>
  <c r="F395" i="5"/>
  <c r="H395" i="5" s="1"/>
  <c r="K395" i="5" s="1"/>
  <c r="G395" i="5" l="1"/>
  <c r="C395" i="5" s="1"/>
  <c r="D396" i="5" l="1"/>
  <c r="E396" i="5" s="1"/>
  <c r="F396" i="5" l="1"/>
  <c r="H396" i="5" s="1"/>
  <c r="K396" i="5" s="1"/>
  <c r="G396" i="5"/>
  <c r="C396" i="5" s="1"/>
  <c r="D397" i="5" l="1"/>
  <c r="E397" i="5" s="1"/>
  <c r="F397" i="5" l="1"/>
  <c r="H397" i="5" s="1"/>
  <c r="K397" i="5" s="1"/>
  <c r="G397" i="5"/>
  <c r="C397" i="5" s="1"/>
  <c r="D398" i="5" l="1"/>
  <c r="F398" i="5" s="1"/>
  <c r="H398" i="5" s="1"/>
  <c r="K398" i="5" s="1"/>
  <c r="E398" i="5" l="1"/>
  <c r="G398" i="5"/>
  <c r="C398" i="5" s="1"/>
  <c r="D399" i="5" l="1"/>
  <c r="E399" i="5" s="1"/>
  <c r="F399" i="5" l="1"/>
  <c r="H399" i="5" s="1"/>
  <c r="K399" i="5" s="1"/>
  <c r="G399" i="5"/>
  <c r="C399" i="5" s="1"/>
  <c r="D400" i="5" l="1"/>
  <c r="F400" i="5" l="1"/>
  <c r="H400" i="5" s="1"/>
  <c r="K400" i="5" s="1"/>
  <c r="E400" i="5"/>
  <c r="G400" i="5" l="1"/>
  <c r="C400" i="5" s="1"/>
  <c r="D401" i="5" l="1"/>
  <c r="F401" i="5" l="1"/>
  <c r="H401" i="5" s="1"/>
  <c r="K401" i="5" s="1"/>
  <c r="E401" i="5"/>
  <c r="G401" i="5" l="1"/>
  <c r="C401" i="5" l="1"/>
  <c r="D402" i="5"/>
  <c r="F402" i="5" l="1"/>
  <c r="H402" i="5" s="1"/>
  <c r="K402" i="5" s="1"/>
  <c r="E402" i="5"/>
  <c r="G402" i="5" l="1"/>
  <c r="C402" i="5" s="1"/>
  <c r="D403" i="5" l="1"/>
  <c r="F403" i="5" l="1"/>
  <c r="H403" i="5" s="1"/>
  <c r="K403" i="5" s="1"/>
  <c r="E403" i="5"/>
  <c r="G403" i="5"/>
  <c r="C403" i="5" s="1"/>
  <c r="D404" i="5" l="1"/>
  <c r="E404" i="5" s="1"/>
  <c r="F404" i="5" l="1"/>
  <c r="H404" i="5" s="1"/>
  <c r="K404" i="5" s="1"/>
  <c r="G404" i="5"/>
  <c r="C404" i="5" s="1"/>
  <c r="D405" i="5" l="1"/>
  <c r="F405" i="5" l="1"/>
  <c r="H405" i="5" s="1"/>
  <c r="K405" i="5" s="1"/>
  <c r="E405" i="5"/>
  <c r="G405" i="5" l="1"/>
  <c r="C405" i="5" s="1"/>
  <c r="D406" i="5" l="1"/>
  <c r="F406" i="5" l="1"/>
  <c r="H406" i="5" s="1"/>
  <c r="K406" i="5" s="1"/>
  <c r="E406" i="5"/>
  <c r="G406" i="5" l="1"/>
  <c r="C406" i="5" s="1"/>
  <c r="D407" i="5" l="1"/>
  <c r="F407" i="5" l="1"/>
  <c r="H407" i="5" s="1"/>
  <c r="K407" i="5" s="1"/>
  <c r="E407" i="5"/>
  <c r="G407" i="5" l="1"/>
  <c r="C407" i="5" s="1"/>
  <c r="D408" i="5" l="1"/>
  <c r="F408" i="5" l="1"/>
  <c r="H408" i="5" s="1"/>
  <c r="K408" i="5" s="1"/>
  <c r="E408" i="5"/>
  <c r="G408" i="5" l="1"/>
  <c r="C408" i="5" s="1"/>
  <c r="D409" i="5" l="1"/>
  <c r="F409" i="5" l="1"/>
  <c r="H409" i="5" s="1"/>
  <c r="K409" i="5" s="1"/>
  <c r="E409" i="5"/>
  <c r="G409" i="5" l="1"/>
  <c r="C409" i="5" s="1"/>
  <c r="D410" i="5" l="1"/>
  <c r="F410" i="5" l="1"/>
  <c r="H410" i="5" s="1"/>
  <c r="K410" i="5" s="1"/>
  <c r="E410" i="5"/>
  <c r="G410" i="5" l="1"/>
  <c r="C410" i="5" s="1"/>
  <c r="D411" i="5" l="1"/>
  <c r="F411" i="5" s="1"/>
  <c r="H411" i="5" s="1"/>
  <c r="K411" i="5" s="1"/>
  <c r="E411" i="5" l="1"/>
  <c r="G411" i="5"/>
  <c r="C411" i="5" s="1"/>
  <c r="D412" i="5" l="1"/>
  <c r="F412" i="5" s="1"/>
  <c r="H412" i="5" s="1"/>
  <c r="K412" i="5" s="1"/>
  <c r="E412" i="5" l="1"/>
  <c r="G412" i="5"/>
  <c r="C412" i="5" s="1"/>
  <c r="D413" i="5" l="1"/>
  <c r="E413" i="5" l="1"/>
  <c r="F413" i="5"/>
  <c r="H413" i="5" s="1"/>
  <c r="K413" i="5" s="1"/>
  <c r="G413" i="5" l="1"/>
  <c r="C413" i="5" s="1"/>
  <c r="D414" i="5" l="1"/>
  <c r="E414" i="5" l="1"/>
  <c r="F414" i="5"/>
  <c r="H414" i="5" s="1"/>
  <c r="K414" i="5" s="1"/>
  <c r="G414" i="5" l="1"/>
  <c r="C414" i="5" s="1"/>
  <c r="D415" i="5" l="1"/>
  <c r="E415" i="5" l="1"/>
  <c r="F415" i="5"/>
  <c r="H415" i="5" s="1"/>
  <c r="K415" i="5" s="1"/>
  <c r="G415" i="5" l="1"/>
  <c r="C415" i="5" s="1"/>
  <c r="D416" i="5" l="1"/>
  <c r="F416" i="5" l="1"/>
  <c r="H416" i="5" s="1"/>
  <c r="K416" i="5" s="1"/>
  <c r="E416" i="5"/>
  <c r="G416" i="5" l="1"/>
  <c r="C416" i="5" l="1"/>
  <c r="D417" i="5"/>
  <c r="F417" i="5" l="1"/>
  <c r="H417" i="5" s="1"/>
  <c r="K417" i="5" s="1"/>
  <c r="E417" i="5"/>
  <c r="G417" i="5" l="1"/>
  <c r="C417" i="5" s="1"/>
  <c r="D418" i="5" l="1"/>
  <c r="F418" i="5" l="1"/>
  <c r="H418" i="5" s="1"/>
  <c r="K418" i="5" s="1"/>
  <c r="E418" i="5"/>
  <c r="G418" i="5" l="1"/>
  <c r="C418" i="5" s="1"/>
  <c r="D419" i="5" l="1"/>
  <c r="F419" i="5" s="1"/>
  <c r="H419" i="5" s="1"/>
  <c r="K419" i="5" s="1"/>
  <c r="E419" i="5" l="1"/>
  <c r="G419" i="5"/>
  <c r="C419" i="5" l="1"/>
  <c r="D420" i="5"/>
  <c r="F420" i="5" l="1"/>
  <c r="H420" i="5" s="1"/>
  <c r="K420" i="5" s="1"/>
  <c r="E420" i="5"/>
  <c r="G420" i="5" l="1"/>
  <c r="C420" i="5" s="1"/>
  <c r="D421" i="5" l="1"/>
  <c r="F421" i="5" l="1"/>
  <c r="H421" i="5" s="1"/>
  <c r="K421" i="5" s="1"/>
  <c r="E421" i="5"/>
  <c r="G421" i="5" l="1"/>
  <c r="C421" i="5" s="1"/>
  <c r="D422" i="5" l="1"/>
  <c r="E422" i="5" l="1"/>
  <c r="F422" i="5"/>
  <c r="H422" i="5" s="1"/>
  <c r="K422" i="5" s="1"/>
  <c r="G422" i="5" l="1"/>
  <c r="C422" i="5" s="1"/>
  <c r="D423" i="5" l="1"/>
  <c r="F423" i="5" l="1"/>
  <c r="H423" i="5" s="1"/>
  <c r="K423" i="5" s="1"/>
  <c r="E423" i="5"/>
  <c r="G423" i="5"/>
  <c r="C423" i="5" s="1"/>
  <c r="D424" i="5" l="1"/>
  <c r="F424" i="5" l="1"/>
  <c r="H424" i="5" s="1"/>
  <c r="K424" i="5" s="1"/>
  <c r="E424" i="5"/>
  <c r="G424" i="5" l="1"/>
  <c r="C424" i="5" l="1"/>
  <c r="D425" i="5"/>
  <c r="F425" i="5" l="1"/>
  <c r="H425" i="5" s="1"/>
  <c r="K425" i="5" s="1"/>
  <c r="E425" i="5"/>
  <c r="G425" i="5"/>
  <c r="C425" i="5" s="1"/>
  <c r="D426" i="5" l="1"/>
  <c r="F426" i="5" l="1"/>
  <c r="H426" i="5" s="1"/>
  <c r="K426" i="5" s="1"/>
  <c r="E426" i="5"/>
  <c r="G426" i="5" l="1"/>
  <c r="C426" i="5" s="1"/>
  <c r="D427" i="5" l="1"/>
  <c r="F427" i="5" l="1"/>
  <c r="H427" i="5" s="1"/>
  <c r="K427" i="5" s="1"/>
  <c r="E427" i="5"/>
  <c r="G427" i="5"/>
  <c r="C427" i="5" s="1"/>
  <c r="D428" i="5" l="1"/>
  <c r="E428" i="5" l="1"/>
  <c r="F428" i="5"/>
  <c r="H428" i="5" s="1"/>
  <c r="K428" i="5" s="1"/>
  <c r="G428" i="5" l="1"/>
  <c r="C428" i="5" s="1"/>
  <c r="D429" i="5" l="1"/>
  <c r="E429" i="5" l="1"/>
  <c r="F429" i="5"/>
  <c r="H429" i="5" s="1"/>
  <c r="K429" i="5" s="1"/>
  <c r="G429" i="5" l="1"/>
  <c r="C429" i="5" s="1"/>
  <c r="D430" i="5" l="1"/>
  <c r="E430" i="5" l="1"/>
  <c r="F430" i="5"/>
  <c r="H430" i="5" s="1"/>
  <c r="K430" i="5" s="1"/>
  <c r="G430" i="5" l="1"/>
  <c r="C430" i="5" s="1"/>
  <c r="D431" i="5" l="1"/>
  <c r="F431" i="5" l="1"/>
  <c r="H431" i="5" s="1"/>
  <c r="K431" i="5" s="1"/>
  <c r="E431" i="5"/>
  <c r="G431" i="5" l="1"/>
  <c r="C431" i="5" s="1"/>
  <c r="D432" i="5" l="1"/>
  <c r="F432" i="5" l="1"/>
  <c r="H432" i="5" s="1"/>
  <c r="K432" i="5" s="1"/>
  <c r="E432" i="5"/>
  <c r="G432" i="5" l="1"/>
  <c r="C432" i="5" s="1"/>
  <c r="D433" i="5" l="1"/>
  <c r="E433" i="5" s="1"/>
  <c r="F433" i="5" l="1"/>
  <c r="H433" i="5" s="1"/>
  <c r="K433" i="5" s="1"/>
  <c r="G433" i="5"/>
  <c r="C433" i="5" s="1"/>
  <c r="D434" i="5" l="1"/>
  <c r="F434" i="5" s="1"/>
  <c r="H434" i="5" s="1"/>
  <c r="K434" i="5" s="1"/>
  <c r="E434" i="5" l="1"/>
  <c r="G434" i="5"/>
  <c r="C434" i="5" s="1"/>
  <c r="D435" i="5" l="1"/>
  <c r="E435" i="5" l="1"/>
  <c r="F435" i="5"/>
  <c r="H435" i="5" s="1"/>
  <c r="K435" i="5" s="1"/>
  <c r="G435" i="5" l="1"/>
  <c r="C435" i="5" s="1"/>
  <c r="D436" i="5" l="1"/>
  <c r="E436" i="5" l="1"/>
  <c r="F436" i="5"/>
  <c r="H436" i="5" s="1"/>
  <c r="K436" i="5" s="1"/>
  <c r="G436" i="5" l="1"/>
  <c r="C436" i="5" s="1"/>
  <c r="D437" i="5" l="1"/>
  <c r="E437" i="5" l="1"/>
  <c r="F437" i="5"/>
  <c r="H437" i="5" s="1"/>
  <c r="K437" i="5" s="1"/>
  <c r="G437" i="5" l="1"/>
  <c r="C437" i="5" s="1"/>
  <c r="D438" i="5" l="1"/>
  <c r="F438" i="5" l="1"/>
  <c r="H438" i="5" s="1"/>
  <c r="K438" i="5" s="1"/>
  <c r="E438" i="5"/>
  <c r="G438" i="5" l="1"/>
  <c r="C438" i="5" s="1"/>
  <c r="D439" i="5" l="1"/>
  <c r="F439" i="5" l="1"/>
  <c r="H439" i="5" s="1"/>
  <c r="K439" i="5" s="1"/>
  <c r="E439" i="5"/>
  <c r="G439" i="5" l="1"/>
  <c r="C439" i="5" s="1"/>
  <c r="D440" i="5" l="1"/>
  <c r="E440" i="5" s="1"/>
  <c r="F440" i="5" l="1"/>
  <c r="H440" i="5" s="1"/>
  <c r="K440" i="5" s="1"/>
  <c r="G440" i="5"/>
  <c r="C440" i="5" s="1"/>
  <c r="D441" i="5" l="1"/>
  <c r="F441" i="5" l="1"/>
  <c r="H441" i="5" s="1"/>
  <c r="K441" i="5" s="1"/>
  <c r="E441" i="5"/>
  <c r="G441" i="5" l="1"/>
  <c r="C441" i="5" s="1"/>
  <c r="D442" i="5" l="1"/>
  <c r="F442" i="5" l="1"/>
  <c r="H442" i="5" s="1"/>
  <c r="K442" i="5" s="1"/>
  <c r="E442" i="5"/>
  <c r="G442" i="5" l="1"/>
  <c r="C442" i="5" l="1"/>
  <c r="D443" i="5"/>
  <c r="E443" i="5" l="1"/>
  <c r="F443" i="5"/>
  <c r="H443" i="5" s="1"/>
  <c r="K443" i="5" s="1"/>
  <c r="G443" i="5" l="1"/>
  <c r="C443" i="5" s="1"/>
  <c r="D444" i="5" l="1"/>
  <c r="E444" i="5" l="1"/>
  <c r="F444" i="5"/>
  <c r="H444" i="5" s="1"/>
  <c r="K444" i="5" s="1"/>
  <c r="G444" i="5" l="1"/>
  <c r="C444" i="5" s="1"/>
  <c r="D445" i="5" l="1"/>
  <c r="E445" i="5" l="1"/>
  <c r="F445" i="5"/>
  <c r="H445" i="5" s="1"/>
  <c r="K445" i="5" s="1"/>
  <c r="G445" i="5" l="1"/>
  <c r="C445" i="5" s="1"/>
  <c r="D446" i="5" l="1"/>
  <c r="E446" i="5" l="1"/>
  <c r="F446" i="5"/>
  <c r="H446" i="5" s="1"/>
  <c r="K446" i="5" s="1"/>
  <c r="G446" i="5" l="1"/>
  <c r="C446" i="5" s="1"/>
  <c r="D447" i="5" l="1"/>
  <c r="E447" i="5" l="1"/>
  <c r="F447" i="5"/>
  <c r="H447" i="5" s="1"/>
  <c r="K447" i="5" s="1"/>
  <c r="G447" i="5" l="1"/>
  <c r="C447" i="5" s="1"/>
  <c r="D448" i="5" l="1"/>
  <c r="E448" i="5" l="1"/>
  <c r="F448" i="5"/>
  <c r="H448" i="5" s="1"/>
  <c r="K448" i="5" s="1"/>
  <c r="G448" i="5" l="1"/>
  <c r="C448" i="5" s="1"/>
  <c r="D449" i="5" l="1"/>
  <c r="E449" i="5" l="1"/>
  <c r="F449" i="5"/>
  <c r="H449" i="5" s="1"/>
  <c r="K449" i="5" s="1"/>
  <c r="G449" i="5" l="1"/>
  <c r="C449" i="5" s="1"/>
  <c r="D450" i="5" l="1"/>
  <c r="E450" i="5" l="1"/>
  <c r="F450" i="5"/>
  <c r="H450" i="5" s="1"/>
  <c r="K450" i="5" s="1"/>
  <c r="G450" i="5" l="1"/>
  <c r="C450" i="5" s="1"/>
  <c r="D451" i="5" l="1"/>
  <c r="F451" i="5" l="1"/>
  <c r="H451" i="5" s="1"/>
  <c r="K451" i="5" s="1"/>
  <c r="E451" i="5"/>
  <c r="G451" i="5" l="1"/>
  <c r="C451" i="5" s="1"/>
  <c r="D452" i="5" l="1"/>
  <c r="F452" i="5" s="1"/>
  <c r="H452" i="5" s="1"/>
  <c r="K452" i="5" s="1"/>
  <c r="E452" i="5" l="1"/>
  <c r="G452" i="5"/>
  <c r="C452" i="5" s="1"/>
  <c r="D453" i="5" l="1"/>
  <c r="F453" i="5" s="1"/>
  <c r="H453" i="5" s="1"/>
  <c r="K453" i="5" s="1"/>
  <c r="G453" i="5" l="1"/>
  <c r="C453" i="5" s="1"/>
  <c r="E453" i="5"/>
  <c r="D454" i="5" l="1"/>
  <c r="F454" i="5" s="1"/>
  <c r="H454" i="5" s="1"/>
  <c r="K454" i="5" s="1"/>
  <c r="E454" i="5" l="1"/>
  <c r="G454" i="5"/>
  <c r="C454" i="5" s="1"/>
  <c r="D455" i="5" l="1"/>
  <c r="E455" i="5" l="1"/>
  <c r="F455" i="5"/>
  <c r="H455" i="5" s="1"/>
  <c r="K455" i="5" s="1"/>
  <c r="G455" i="5" l="1"/>
  <c r="C455" i="5" s="1"/>
  <c r="D456" i="5" l="1"/>
  <c r="E456" i="5" l="1"/>
  <c r="F456" i="5"/>
  <c r="H456" i="5" s="1"/>
  <c r="K456" i="5" s="1"/>
  <c r="G456" i="5" l="1"/>
  <c r="C456" i="5" s="1"/>
  <c r="D457" i="5" l="1"/>
  <c r="E457" i="5" l="1"/>
  <c r="F457" i="5"/>
  <c r="H457" i="5" s="1"/>
  <c r="K457" i="5" s="1"/>
  <c r="G457" i="5" l="1"/>
  <c r="C457" i="5" s="1"/>
  <c r="D458" i="5" l="1"/>
  <c r="E458" i="5" l="1"/>
  <c r="F458" i="5"/>
  <c r="H458" i="5" s="1"/>
  <c r="K458" i="5" s="1"/>
  <c r="G458" i="5" l="1"/>
  <c r="C458" i="5" s="1"/>
  <c r="D459" i="5" l="1"/>
  <c r="F459" i="5" l="1"/>
  <c r="H459" i="5" s="1"/>
  <c r="K459" i="5" s="1"/>
  <c r="E459" i="5"/>
  <c r="G459" i="5" l="1"/>
  <c r="C459" i="5" s="1"/>
  <c r="D460" i="5" l="1"/>
  <c r="E460" i="5" l="1"/>
  <c r="F460" i="5"/>
  <c r="H460" i="5" s="1"/>
  <c r="K460" i="5" s="1"/>
  <c r="G460" i="5" l="1"/>
  <c r="C460" i="5" s="1"/>
  <c r="D461" i="5" l="1"/>
  <c r="F461" i="5" l="1"/>
  <c r="H461" i="5" s="1"/>
  <c r="K461" i="5" s="1"/>
  <c r="E461" i="5"/>
  <c r="G461" i="5"/>
  <c r="C461" i="5" s="1"/>
  <c r="D462" i="5" l="1"/>
  <c r="E462" i="5" l="1"/>
  <c r="F462" i="5"/>
  <c r="H462" i="5" s="1"/>
  <c r="K462" i="5" s="1"/>
  <c r="G462" i="5" l="1"/>
  <c r="C462" i="5" s="1"/>
  <c r="D463" i="5" l="1"/>
  <c r="E463" i="5" l="1"/>
  <c r="F463" i="5"/>
  <c r="H463" i="5" s="1"/>
  <c r="K463" i="5" s="1"/>
  <c r="G463" i="5" l="1"/>
  <c r="C463" i="5" s="1"/>
  <c r="D464" i="5" l="1"/>
  <c r="F464" i="5" l="1"/>
  <c r="H464" i="5" s="1"/>
  <c r="K464" i="5" s="1"/>
  <c r="E464" i="5"/>
  <c r="G464" i="5" l="1"/>
  <c r="C464" i="5" s="1"/>
  <c r="D465" i="5" l="1"/>
  <c r="E465" i="5" l="1"/>
  <c r="F465" i="5"/>
  <c r="H465" i="5" s="1"/>
  <c r="K465" i="5" s="1"/>
  <c r="G465" i="5" l="1"/>
  <c r="C465" i="5" s="1"/>
  <c r="D466" i="5" l="1"/>
  <c r="F466" i="5" l="1"/>
  <c r="H466" i="5" s="1"/>
  <c r="K466" i="5" s="1"/>
  <c r="E466" i="5"/>
  <c r="G466" i="5" l="1"/>
  <c r="C466" i="5" s="1"/>
  <c r="D467" i="5" l="1"/>
  <c r="F467" i="5" l="1"/>
  <c r="H467" i="5" s="1"/>
  <c r="K467" i="5" s="1"/>
  <c r="E467" i="5"/>
  <c r="G467" i="5" l="1"/>
  <c r="C467" i="5" s="1"/>
  <c r="D468" i="5" l="1"/>
  <c r="E468" i="5" l="1"/>
  <c r="F468" i="5"/>
  <c r="H468" i="5" s="1"/>
  <c r="K468" i="5" s="1"/>
  <c r="G468" i="5" l="1"/>
  <c r="C468" i="5" s="1"/>
  <c r="D469" i="5" l="1"/>
  <c r="F469" i="5" l="1"/>
  <c r="H469" i="5" s="1"/>
  <c r="K469" i="5" s="1"/>
  <c r="E469" i="5"/>
  <c r="G469" i="5" l="1"/>
  <c r="C469" i="5" s="1"/>
  <c r="D470" i="5" l="1"/>
  <c r="E470" i="5" s="1"/>
  <c r="F470" i="5" l="1"/>
  <c r="H470" i="5" s="1"/>
  <c r="K470" i="5" s="1"/>
  <c r="G470" i="5"/>
  <c r="C470" i="5" s="1"/>
  <c r="D471" i="5" l="1"/>
  <c r="E471" i="5" l="1"/>
  <c r="F471" i="5"/>
  <c r="H471" i="5" s="1"/>
  <c r="K471" i="5" s="1"/>
  <c r="G471" i="5" l="1"/>
  <c r="C471" i="5" s="1"/>
  <c r="D472" i="5" l="1"/>
  <c r="F472" i="5" s="1"/>
  <c r="H472" i="5" s="1"/>
  <c r="E472" i="5" l="1"/>
  <c r="K472" i="5"/>
  <c r="G472" i="5"/>
  <c r="C472" i="5" s="1"/>
  <c r="D473" i="5" l="1"/>
  <c r="E473" i="5" s="1"/>
  <c r="G473" i="5" l="1"/>
  <c r="C473" i="5" s="1"/>
  <c r="F473" i="5"/>
  <c r="H473" i="5" s="1"/>
  <c r="K473" i="5" s="1"/>
  <c r="D474" i="5" l="1"/>
  <c r="F474" i="5" s="1"/>
  <c r="H474" i="5" s="1"/>
  <c r="K474" i="5" s="1"/>
  <c r="E474" i="5" l="1"/>
  <c r="G474" i="5"/>
  <c r="C474" i="5" s="1"/>
  <c r="D475" i="5" l="1"/>
  <c r="F475" i="5" s="1"/>
  <c r="H475" i="5" s="1"/>
  <c r="K475" i="5" s="1"/>
  <c r="E475" i="5" l="1"/>
  <c r="G475" i="5"/>
  <c r="C475" i="5" s="1"/>
  <c r="D476" i="5" l="1"/>
  <c r="E476" i="5" s="1"/>
  <c r="F476" i="5" l="1"/>
  <c r="H476" i="5" s="1"/>
  <c r="K476" i="5" s="1"/>
  <c r="G476" i="5"/>
  <c r="C476" i="5" s="1"/>
  <c r="D477" i="5" l="1"/>
  <c r="F477" i="5" l="1"/>
  <c r="H477" i="5" s="1"/>
  <c r="K477" i="5" s="1"/>
  <c r="E477" i="5"/>
  <c r="G477" i="5" l="1"/>
  <c r="C477" i="5" s="1"/>
  <c r="D478" i="5" l="1"/>
  <c r="F478" i="5" l="1"/>
  <c r="H478" i="5" s="1"/>
  <c r="K478" i="5" s="1"/>
  <c r="E478" i="5"/>
  <c r="G478" i="5"/>
  <c r="C478" i="5" s="1"/>
  <c r="D479" i="5" l="1"/>
  <c r="F479" i="5" l="1"/>
  <c r="H479" i="5" s="1"/>
  <c r="K479" i="5" s="1"/>
  <c r="E479" i="5"/>
  <c r="G479" i="5"/>
  <c r="C479" i="5" s="1"/>
  <c r="D480" i="5" l="1"/>
  <c r="F480" i="5" l="1"/>
  <c r="H480" i="5" s="1"/>
  <c r="E480" i="5"/>
  <c r="K480" i="5" l="1"/>
  <c r="G480" i="5"/>
  <c r="C480" i="5" s="1"/>
  <c r="D481" i="5" l="1"/>
  <c r="F481" i="5" l="1"/>
  <c r="H481" i="5" s="1"/>
  <c r="K481" i="5" s="1"/>
  <c r="E481" i="5"/>
  <c r="G481" i="5" l="1"/>
  <c r="C481" i="5" s="1"/>
  <c r="D482" i="5" l="1"/>
  <c r="F482" i="5" l="1"/>
  <c r="H482" i="5" s="1"/>
  <c r="K482" i="5" s="1"/>
  <c r="E482" i="5"/>
  <c r="G482" i="5"/>
  <c r="C482" i="5" s="1"/>
  <c r="D483" i="5" l="1"/>
  <c r="E483" i="5" l="1"/>
  <c r="F483" i="5"/>
  <c r="H483" i="5" s="1"/>
  <c r="K483" i="5" s="1"/>
  <c r="G483" i="5" l="1"/>
  <c r="C483" i="5" s="1"/>
  <c r="D484" i="5" l="1"/>
  <c r="F484" i="5" l="1"/>
  <c r="H484" i="5" s="1"/>
  <c r="K484" i="5" s="1"/>
  <c r="E484" i="5"/>
  <c r="G484" i="5"/>
  <c r="C484" i="5" s="1"/>
  <c r="D485" i="5" l="1"/>
  <c r="F485" i="5" l="1"/>
  <c r="H485" i="5" s="1"/>
  <c r="K485" i="5" s="1"/>
  <c r="E485" i="5"/>
  <c r="G485" i="5" l="1"/>
  <c r="C485" i="5" l="1"/>
  <c r="D486" i="5"/>
  <c r="F486" i="5" l="1"/>
  <c r="H486" i="5" s="1"/>
  <c r="K486" i="5" s="1"/>
  <c r="E486" i="5"/>
  <c r="G486" i="5" l="1"/>
  <c r="C486" i="5" s="1"/>
  <c r="D487" i="5" l="1"/>
  <c r="E487" i="5" l="1"/>
  <c r="F487" i="5"/>
  <c r="H487" i="5" s="1"/>
  <c r="K487" i="5" s="1"/>
  <c r="G487" i="5" l="1"/>
  <c r="C487" i="5" s="1"/>
  <c r="D488" i="5" l="1"/>
  <c r="F488" i="5" l="1"/>
  <c r="H488" i="5" s="1"/>
  <c r="K488" i="5" s="1"/>
  <c r="E488" i="5"/>
  <c r="G488" i="5" l="1"/>
  <c r="C488" i="5" s="1"/>
  <c r="D489" i="5" l="1"/>
  <c r="E489" i="5" l="1"/>
  <c r="F489" i="5"/>
  <c r="H489" i="5" s="1"/>
  <c r="K489" i="5" s="1"/>
  <c r="G489" i="5" l="1"/>
  <c r="C489" i="5" s="1"/>
  <c r="D490" i="5" l="1"/>
  <c r="E490" i="5" l="1"/>
  <c r="F490" i="5"/>
  <c r="H490" i="5" s="1"/>
  <c r="K490" i="5" s="1"/>
  <c r="G490" i="5" l="1"/>
  <c r="C490" i="5" s="1"/>
  <c r="D491" i="5" l="1"/>
  <c r="F491" i="5" l="1"/>
  <c r="H491" i="5" s="1"/>
  <c r="K491" i="5" s="1"/>
  <c r="E491" i="5"/>
  <c r="G491" i="5" l="1"/>
  <c r="C491" i="5" s="1"/>
  <c r="D492" i="5" l="1"/>
  <c r="E492" i="5" l="1"/>
  <c r="F492" i="5"/>
  <c r="H492" i="5" s="1"/>
  <c r="K492" i="5" s="1"/>
  <c r="G492" i="5" l="1"/>
  <c r="C492" i="5" s="1"/>
  <c r="D493" i="5" l="1"/>
  <c r="F493" i="5" l="1"/>
  <c r="H493" i="5" s="1"/>
  <c r="K493" i="5" s="1"/>
  <c r="E493" i="5"/>
  <c r="G493" i="5" l="1"/>
  <c r="C493" i="5" s="1"/>
  <c r="D494" i="5" l="1"/>
  <c r="E494" i="5" l="1"/>
  <c r="F494" i="5"/>
  <c r="H494" i="5" s="1"/>
  <c r="K494" i="5" s="1"/>
  <c r="G494" i="5" l="1"/>
  <c r="C494" i="5" s="1"/>
  <c r="D495" i="5" l="1"/>
  <c r="F495" i="5" l="1"/>
  <c r="H495" i="5" s="1"/>
  <c r="K495" i="5" s="1"/>
  <c r="E495" i="5"/>
  <c r="G495" i="5" l="1"/>
  <c r="C495" i="5" s="1"/>
  <c r="D496" i="5" l="1"/>
  <c r="F496" i="5" l="1"/>
  <c r="H496" i="5" s="1"/>
  <c r="K496" i="5" s="1"/>
  <c r="E496" i="5"/>
  <c r="G496" i="5" l="1"/>
  <c r="C496" i="5" s="1"/>
  <c r="D497" i="5" l="1"/>
  <c r="E497" i="5" l="1"/>
  <c r="F497" i="5"/>
  <c r="H497" i="5" s="1"/>
  <c r="K497" i="5" s="1"/>
  <c r="G497" i="5" l="1"/>
  <c r="C497" i="5" s="1"/>
  <c r="D498" i="5" l="1"/>
  <c r="E498" i="5" l="1"/>
  <c r="F498" i="5"/>
  <c r="H498" i="5" s="1"/>
  <c r="K498" i="5" s="1"/>
  <c r="G498" i="5" l="1"/>
  <c r="C498" i="5" s="1"/>
  <c r="D499" i="5" l="1"/>
  <c r="F499" i="5" s="1"/>
  <c r="H499" i="5" s="1"/>
  <c r="K499" i="5" s="1"/>
  <c r="E499" i="5" l="1"/>
  <c r="G499" i="5"/>
  <c r="C499" i="5" s="1"/>
  <c r="D500" i="5" l="1"/>
  <c r="F500" i="5" l="1"/>
  <c r="H500" i="5" s="1"/>
  <c r="K500" i="5" s="1"/>
  <c r="E500" i="5"/>
  <c r="G500" i="5"/>
  <c r="C500" i="5" s="1"/>
  <c r="D501" i="5" l="1"/>
  <c r="F501" i="5" l="1"/>
  <c r="H501" i="5" s="1"/>
  <c r="K501" i="5" s="1"/>
  <c r="E501" i="5"/>
  <c r="G501" i="5" l="1"/>
  <c r="C501" i="5" s="1"/>
  <c r="D502" i="5" l="1"/>
  <c r="E502" i="5" l="1"/>
  <c r="F502" i="5"/>
  <c r="H502" i="5" s="1"/>
  <c r="K502" i="5" s="1"/>
  <c r="G502" i="5" l="1"/>
  <c r="C502" i="5" s="1"/>
  <c r="D503" i="5" l="1"/>
  <c r="F503" i="5" l="1"/>
  <c r="H503" i="5" s="1"/>
  <c r="K503" i="5" s="1"/>
  <c r="E503" i="5"/>
  <c r="G503" i="5" l="1"/>
  <c r="C503" i="5" s="1"/>
  <c r="D504" i="5" l="1"/>
  <c r="F504" i="5" s="1"/>
  <c r="H504" i="5" s="1"/>
  <c r="K504" i="5" s="1"/>
  <c r="E504" i="5" l="1"/>
  <c r="G504" i="5"/>
  <c r="C504" i="5" s="1"/>
  <c r="D505" i="5" l="1"/>
  <c r="E505" i="5" l="1"/>
  <c r="F505" i="5"/>
  <c r="H505" i="5" s="1"/>
  <c r="K505" i="5" s="1"/>
  <c r="G505" i="5" l="1"/>
  <c r="C505" i="5" s="1"/>
  <c r="D506" i="5" l="1"/>
  <c r="E506" i="5" l="1"/>
  <c r="F506" i="5"/>
  <c r="H506" i="5" s="1"/>
  <c r="K506" i="5" s="1"/>
  <c r="G506" i="5" l="1"/>
  <c r="C506" i="5" s="1"/>
  <c r="D507" i="5" l="1"/>
  <c r="F507" i="5" l="1"/>
  <c r="H507" i="5" s="1"/>
  <c r="K507" i="5" s="1"/>
  <c r="E507" i="5"/>
  <c r="G507" i="5" l="1"/>
  <c r="C507" i="5" s="1"/>
  <c r="D508" i="5" l="1"/>
  <c r="F508" i="5" l="1"/>
  <c r="H508" i="5" s="1"/>
  <c r="K508" i="5" s="1"/>
  <c r="E508" i="5"/>
  <c r="G508" i="5" l="1"/>
  <c r="C508" i="5" s="1"/>
  <c r="D509" i="5" l="1"/>
  <c r="E509" i="5" l="1"/>
  <c r="F509" i="5"/>
  <c r="H509" i="5" s="1"/>
  <c r="K509" i="5" s="1"/>
  <c r="G509" i="5" l="1"/>
  <c r="C509" i="5" s="1"/>
  <c r="D510" i="5" l="1"/>
  <c r="F510" i="5" l="1"/>
  <c r="H510" i="5" s="1"/>
  <c r="K510" i="5" s="1"/>
  <c r="E510" i="5"/>
  <c r="G510" i="5" l="1"/>
  <c r="C510" i="5" s="1"/>
  <c r="D511" i="5" l="1"/>
  <c r="F511" i="5" l="1"/>
  <c r="H511" i="5" s="1"/>
  <c r="K511" i="5" s="1"/>
  <c r="E511" i="5"/>
  <c r="G511" i="5" l="1"/>
  <c r="C511" i="5" s="1"/>
  <c r="D512" i="5" l="1"/>
  <c r="F512" i="5" l="1"/>
  <c r="H512" i="5" s="1"/>
  <c r="K512" i="5" s="1"/>
  <c r="E512" i="5"/>
  <c r="G512" i="5"/>
  <c r="C512" i="5" s="1"/>
  <c r="D513" i="5" l="1"/>
  <c r="E513" i="5" l="1"/>
  <c r="F513" i="5"/>
  <c r="H513" i="5" s="1"/>
  <c r="K513" i="5" s="1"/>
  <c r="G513" i="5" l="1"/>
  <c r="C513" i="5" s="1"/>
  <c r="D514" i="5" l="1"/>
  <c r="E514" i="5" s="1"/>
  <c r="F514" i="5" l="1"/>
  <c r="H514" i="5" s="1"/>
  <c r="K514" i="5" s="1"/>
  <c r="G514" i="5"/>
  <c r="C514" i="5" s="1"/>
  <c r="D515" i="5" l="1"/>
  <c r="E515" i="5" s="1"/>
  <c r="F515" i="5" l="1"/>
  <c r="H515" i="5" s="1"/>
  <c r="K515" i="5" s="1"/>
  <c r="G515" i="5"/>
  <c r="C515" i="5" s="1"/>
  <c r="D516" i="5" l="1"/>
  <c r="F516" i="5" l="1"/>
  <c r="H516" i="5" s="1"/>
  <c r="K516" i="5" s="1"/>
  <c r="E516" i="5"/>
  <c r="G516" i="5" l="1"/>
  <c r="C516" i="5" s="1"/>
  <c r="D517" i="5" l="1"/>
  <c r="E517" i="5" l="1"/>
  <c r="F517" i="5"/>
  <c r="H517" i="5" s="1"/>
  <c r="K517" i="5" s="1"/>
  <c r="G517" i="5" l="1"/>
  <c r="C517" i="5" s="1"/>
  <c r="D518" i="5" l="1"/>
  <c r="E518" i="5" s="1"/>
  <c r="F518" i="5" l="1"/>
  <c r="H518" i="5" s="1"/>
  <c r="K518" i="5" s="1"/>
  <c r="G518" i="5"/>
  <c r="C518" i="5" s="1"/>
  <c r="D519" i="5" l="1"/>
  <c r="E519" i="5" l="1"/>
  <c r="F519" i="5"/>
  <c r="H519" i="5" s="1"/>
  <c r="K519" i="5" s="1"/>
  <c r="G519" i="5" l="1"/>
  <c r="C519" i="5" s="1"/>
  <c r="D520" i="5" l="1"/>
  <c r="E520" i="5" s="1"/>
  <c r="F520" i="5" l="1"/>
  <c r="H520" i="5" s="1"/>
  <c r="K520" i="5" s="1"/>
  <c r="G520" i="5"/>
  <c r="C520" i="5" s="1"/>
  <c r="D521" i="5" l="1"/>
  <c r="F521" i="5" s="1"/>
  <c r="H521" i="5" s="1"/>
  <c r="K521" i="5" s="1"/>
  <c r="E521" i="5" l="1"/>
  <c r="G521" i="5"/>
  <c r="C521" i="5" s="1"/>
  <c r="D522" i="5" l="1"/>
  <c r="E522" i="5" l="1"/>
  <c r="F522" i="5"/>
  <c r="H522" i="5" s="1"/>
  <c r="K522" i="5" s="1"/>
  <c r="G522" i="5" l="1"/>
  <c r="C522" i="5" s="1"/>
  <c r="D523" i="5" l="1"/>
  <c r="E523" i="5" s="1"/>
  <c r="F523" i="5" l="1"/>
  <c r="H523" i="5" s="1"/>
  <c r="K523" i="5" s="1"/>
  <c r="G523" i="5"/>
  <c r="C523" i="5" s="1"/>
  <c r="D524" i="5" l="1"/>
  <c r="E524" i="5" l="1"/>
  <c r="F524" i="5"/>
  <c r="H524" i="5" s="1"/>
  <c r="K524" i="5" s="1"/>
  <c r="G524" i="5" l="1"/>
  <c r="C524" i="5" s="1"/>
  <c r="D525" i="5" l="1"/>
  <c r="E525" i="5" l="1"/>
  <c r="F525" i="5"/>
  <c r="H525" i="5" s="1"/>
  <c r="K525" i="5" s="1"/>
  <c r="G525" i="5" l="1"/>
  <c r="C525" i="5" s="1"/>
  <c r="D526" i="5" l="1"/>
  <c r="E526" i="5" l="1"/>
  <c r="F526" i="5"/>
  <c r="H526" i="5" s="1"/>
  <c r="K526" i="5" s="1"/>
  <c r="G526" i="5" l="1"/>
  <c r="C526" i="5" s="1"/>
  <c r="D527" i="5" l="1"/>
  <c r="F527" i="5" s="1"/>
  <c r="H527" i="5" s="1"/>
  <c r="K527" i="5" s="1"/>
  <c r="E527" i="5" l="1"/>
  <c r="G527" i="5"/>
  <c r="C527" i="5" s="1"/>
  <c r="D528" i="5" l="1"/>
  <c r="F528" i="5" l="1"/>
  <c r="H528" i="5" s="1"/>
  <c r="K528" i="5" s="1"/>
  <c r="E528" i="5"/>
  <c r="G528" i="5" l="1"/>
  <c r="C528" i="5" l="1"/>
  <c r="D529" i="5"/>
  <c r="F529" i="5" l="1"/>
  <c r="H529" i="5" s="1"/>
  <c r="K529" i="5" s="1"/>
  <c r="E529" i="5"/>
  <c r="G529" i="5" l="1"/>
  <c r="C529" i="5" s="1"/>
  <c r="D530" i="5" l="1"/>
  <c r="E530" i="5" l="1"/>
  <c r="F530" i="5"/>
  <c r="H530" i="5" s="1"/>
  <c r="K530" i="5" s="1"/>
  <c r="G530" i="5" l="1"/>
  <c r="C530" i="5" s="1"/>
  <c r="D531" i="5" l="1"/>
  <c r="E531" i="5" l="1"/>
  <c r="F531" i="5"/>
  <c r="H531" i="5" s="1"/>
  <c r="K531" i="5" s="1"/>
  <c r="G531" i="5" l="1"/>
  <c r="C531" i="5" s="1"/>
  <c r="D532" i="5" l="1"/>
  <c r="F532" i="5" l="1"/>
  <c r="H532" i="5" s="1"/>
  <c r="K532" i="5" s="1"/>
  <c r="E532" i="5"/>
  <c r="G532" i="5" l="1"/>
  <c r="C532" i="5" s="1"/>
  <c r="D533" i="5" l="1"/>
  <c r="E533" i="5" l="1"/>
  <c r="F533" i="5"/>
  <c r="H533" i="5" s="1"/>
  <c r="K533" i="5" s="1"/>
  <c r="G533" i="5" l="1"/>
  <c r="C533" i="5" s="1"/>
  <c r="D534" i="5" l="1"/>
  <c r="F534" i="5" s="1"/>
  <c r="H534" i="5" s="1"/>
  <c r="K534" i="5" s="1"/>
  <c r="E534" i="5" l="1"/>
  <c r="G534" i="5"/>
  <c r="C534" i="5" s="1"/>
  <c r="D535" i="5" l="1"/>
  <c r="F535" i="5" s="1"/>
  <c r="H535" i="5" s="1"/>
  <c r="K535" i="5" s="1"/>
  <c r="E535" i="5" l="1"/>
  <c r="G535" i="5"/>
  <c r="C535" i="5" s="1"/>
  <c r="D536" i="5" l="1"/>
  <c r="E536" i="5" s="1"/>
  <c r="F536" i="5" l="1"/>
  <c r="H536" i="5" s="1"/>
  <c r="K536" i="5" s="1"/>
  <c r="G536" i="5"/>
  <c r="C536" i="5" s="1"/>
  <c r="D537" i="5" l="1"/>
  <c r="E537" i="5" s="1"/>
  <c r="F537" i="5" l="1"/>
  <c r="H537" i="5" s="1"/>
  <c r="K537" i="5" s="1"/>
  <c r="G537" i="5"/>
  <c r="C537" i="5" s="1"/>
  <c r="D538" i="5" l="1"/>
  <c r="F538" i="5" l="1"/>
  <c r="H538" i="5" s="1"/>
  <c r="K538" i="5" s="1"/>
  <c r="E538" i="5"/>
  <c r="G538" i="5" l="1"/>
  <c r="C538" i="5" s="1"/>
  <c r="D539" i="5" l="1"/>
  <c r="E539" i="5" s="1"/>
  <c r="F539" i="5" l="1"/>
  <c r="H539" i="5" s="1"/>
  <c r="K539" i="5" s="1"/>
  <c r="G539" i="5"/>
  <c r="C539" i="5" s="1"/>
  <c r="D540" i="5" l="1"/>
  <c r="F540" i="5" l="1"/>
  <c r="H540" i="5" s="1"/>
  <c r="K540" i="5" s="1"/>
  <c r="E540" i="5"/>
  <c r="G540" i="5" l="1"/>
  <c r="C540" i="5" s="1"/>
  <c r="D541" i="5" l="1"/>
  <c r="E541" i="5" s="1"/>
  <c r="F541" i="5" l="1"/>
  <c r="H541" i="5" s="1"/>
  <c r="K541" i="5" s="1"/>
  <c r="G541" i="5"/>
  <c r="C541" i="5" s="1"/>
  <c r="D542" i="5" l="1"/>
  <c r="F542" i="5" l="1"/>
  <c r="H542" i="5" s="1"/>
  <c r="K542" i="5" s="1"/>
  <c r="E542" i="5"/>
  <c r="G542" i="5"/>
  <c r="C542" i="5" s="1"/>
  <c r="D543" i="5" l="1"/>
  <c r="F543" i="5" l="1"/>
  <c r="H543" i="5" s="1"/>
  <c r="K543" i="5" s="1"/>
  <c r="E543" i="5"/>
  <c r="G543" i="5" l="1"/>
  <c r="C543" i="5" l="1"/>
  <c r="D544" i="5"/>
  <c r="E544" i="5" l="1"/>
  <c r="F544" i="5"/>
  <c r="H544" i="5" s="1"/>
  <c r="K544" i="5" s="1"/>
  <c r="G544" i="5" l="1"/>
  <c r="C544" i="5" s="1"/>
  <c r="D545" i="5" l="1"/>
  <c r="F545" i="5" s="1"/>
  <c r="H545" i="5" s="1"/>
  <c r="K545" i="5" s="1"/>
  <c r="E545" i="5" l="1"/>
  <c r="G545" i="5"/>
  <c r="C545" i="5" s="1"/>
  <c r="D546" i="5" l="1"/>
  <c r="F546" i="5" l="1"/>
  <c r="H546" i="5" s="1"/>
  <c r="K546" i="5" s="1"/>
  <c r="E546" i="5"/>
  <c r="G546" i="5" l="1"/>
  <c r="C546" i="5" s="1"/>
  <c r="D547" i="5" l="1"/>
  <c r="F547" i="5" l="1"/>
  <c r="H547" i="5" s="1"/>
  <c r="K547" i="5" s="1"/>
  <c r="E547" i="5"/>
  <c r="G547" i="5" l="1"/>
  <c r="C547" i="5" s="1"/>
  <c r="D548" i="5" l="1"/>
  <c r="F548" i="5" s="1"/>
  <c r="H548" i="5" s="1"/>
  <c r="K548" i="5" s="1"/>
  <c r="E548" i="5" l="1"/>
  <c r="G548" i="5"/>
  <c r="C548" i="5" s="1"/>
  <c r="D549" i="5" l="1"/>
  <c r="E549" i="5" s="1"/>
  <c r="F549" i="5" l="1"/>
  <c r="H549" i="5" s="1"/>
  <c r="K549" i="5" s="1"/>
  <c r="G549" i="5"/>
  <c r="C549" i="5" s="1"/>
  <c r="D550" i="5" l="1"/>
  <c r="E550" i="5" l="1"/>
  <c r="F550" i="5"/>
  <c r="H550" i="5" s="1"/>
  <c r="K550" i="5" s="1"/>
  <c r="G550" i="5" l="1"/>
  <c r="C550" i="5" s="1"/>
  <c r="D551" i="5" l="1"/>
  <c r="E551" i="5" s="1"/>
  <c r="F551" i="5" l="1"/>
  <c r="H551" i="5" s="1"/>
  <c r="K551" i="5" s="1"/>
  <c r="G551" i="5"/>
  <c r="C551" i="5" s="1"/>
  <c r="D552" i="5" l="1"/>
  <c r="F552" i="5" s="1"/>
  <c r="H552" i="5" s="1"/>
  <c r="K552" i="5" s="1"/>
  <c r="E552" i="5" l="1"/>
  <c r="G552" i="5"/>
  <c r="C552" i="5" s="1"/>
  <c r="D553" i="5" l="1"/>
  <c r="E553" i="5" s="1"/>
  <c r="F553" i="5" l="1"/>
  <c r="H553" i="5" s="1"/>
  <c r="K553" i="5" s="1"/>
  <c r="G553" i="5"/>
  <c r="C553" i="5" s="1"/>
  <c r="D554" i="5" l="1"/>
  <c r="F554" i="5" l="1"/>
  <c r="H554" i="5" s="1"/>
  <c r="K554" i="5" s="1"/>
  <c r="E554" i="5"/>
  <c r="G554" i="5" l="1"/>
  <c r="C554" i="5" s="1"/>
  <c r="D555" i="5" l="1"/>
  <c r="E555" i="5" s="1"/>
  <c r="F555" i="5" l="1"/>
  <c r="H555" i="5" s="1"/>
  <c r="K555" i="5" s="1"/>
  <c r="G555" i="5"/>
  <c r="C555" i="5" s="1"/>
  <c r="D556" i="5" l="1"/>
  <c r="F556" i="5" l="1"/>
  <c r="H556" i="5" s="1"/>
  <c r="K556" i="5" s="1"/>
  <c r="E556" i="5"/>
  <c r="G556" i="5" l="1"/>
  <c r="C556" i="5" l="1"/>
  <c r="D557" i="5"/>
  <c r="F557" i="5" l="1"/>
  <c r="H557" i="5" s="1"/>
  <c r="K557" i="5" s="1"/>
  <c r="E557" i="5"/>
  <c r="G557" i="5" l="1"/>
  <c r="C557" i="5" s="1"/>
  <c r="D558" i="5" l="1"/>
  <c r="E558" i="5" l="1"/>
  <c r="F558" i="5"/>
  <c r="H558" i="5" s="1"/>
  <c r="K558" i="5" s="1"/>
  <c r="G558" i="5" l="1"/>
  <c r="C558" i="5" s="1"/>
  <c r="D559" i="5" l="1"/>
  <c r="F559" i="5" s="1"/>
  <c r="H559" i="5" s="1"/>
  <c r="K559" i="5" s="1"/>
  <c r="E559" i="5" l="1"/>
  <c r="G559" i="5"/>
  <c r="C559" i="5" s="1"/>
  <c r="D560" i="5" l="1"/>
  <c r="F560" i="5" s="1"/>
  <c r="H560" i="5" s="1"/>
  <c r="K560" i="5" s="1"/>
  <c r="E560" i="5" l="1"/>
  <c r="G560" i="5"/>
  <c r="C560" i="5" s="1"/>
  <c r="D561" i="5" l="1"/>
  <c r="F561" i="5" l="1"/>
  <c r="H561" i="5" s="1"/>
  <c r="K561" i="5" s="1"/>
  <c r="E561" i="5"/>
  <c r="G561" i="5" l="1"/>
  <c r="C561" i="5" l="1"/>
  <c r="D562" i="5"/>
  <c r="F562" i="5" l="1"/>
  <c r="H562" i="5" s="1"/>
  <c r="K562" i="5" s="1"/>
  <c r="E562" i="5"/>
  <c r="G562" i="5" l="1"/>
  <c r="C562" i="5" s="1"/>
  <c r="D563" i="5" l="1"/>
  <c r="F563" i="5" l="1"/>
  <c r="H563" i="5" s="1"/>
  <c r="K563" i="5" s="1"/>
  <c r="E563" i="5"/>
  <c r="G563" i="5"/>
  <c r="C563" i="5" s="1"/>
  <c r="D564" i="5" l="1"/>
  <c r="E564" i="5" s="1"/>
  <c r="F564" i="5" l="1"/>
  <c r="H564" i="5" s="1"/>
  <c r="K564" i="5" s="1"/>
  <c r="G564" i="5"/>
  <c r="C564" i="5" s="1"/>
  <c r="D565" i="5" l="1"/>
  <c r="F565" i="5" l="1"/>
  <c r="H565" i="5" s="1"/>
  <c r="K565" i="5" s="1"/>
  <c r="E565" i="5"/>
  <c r="G565" i="5" l="1"/>
  <c r="C565" i="5" s="1"/>
  <c r="D566" i="5" l="1"/>
  <c r="F566" i="5" l="1"/>
  <c r="H566" i="5" s="1"/>
  <c r="K566" i="5" s="1"/>
  <c r="E566" i="5"/>
  <c r="G566" i="5" l="1"/>
  <c r="C566" i="5" s="1"/>
  <c r="D567" i="5" l="1"/>
  <c r="E567" i="5" l="1"/>
  <c r="F567" i="5"/>
  <c r="H567" i="5" s="1"/>
  <c r="K567" i="5" s="1"/>
  <c r="G567" i="5" l="1"/>
  <c r="C567" i="5" s="1"/>
  <c r="D568" i="5" l="1"/>
  <c r="E568" i="5" l="1"/>
  <c r="F568" i="5"/>
  <c r="H568" i="5" s="1"/>
  <c r="K568" i="5" s="1"/>
  <c r="G568" i="5" l="1"/>
  <c r="C568" i="5" s="1"/>
  <c r="D569" i="5" l="1"/>
  <c r="F569" i="5" l="1"/>
  <c r="H569" i="5" s="1"/>
  <c r="K569" i="5" s="1"/>
  <c r="E569" i="5"/>
  <c r="G569" i="5" l="1"/>
  <c r="C569" i="5" s="1"/>
  <c r="D570" i="5" l="1"/>
  <c r="F570" i="5" l="1"/>
  <c r="H570" i="5" s="1"/>
  <c r="K570" i="5" s="1"/>
  <c r="E570" i="5"/>
  <c r="G570" i="5" l="1"/>
  <c r="C570" i="5" s="1"/>
  <c r="D571" i="5" l="1"/>
  <c r="E571" i="5" l="1"/>
  <c r="F571" i="5"/>
  <c r="H571" i="5" s="1"/>
  <c r="K571" i="5" s="1"/>
  <c r="G571" i="5" l="1"/>
  <c r="C571" i="5" s="1"/>
  <c r="D572" i="5" l="1"/>
  <c r="E572" i="5" s="1"/>
  <c r="F572" i="5" l="1"/>
  <c r="H572" i="5" s="1"/>
  <c r="K572" i="5" s="1"/>
  <c r="G572" i="5"/>
  <c r="C572" i="5" s="1"/>
  <c r="D573" i="5" l="1"/>
  <c r="E573" i="5" s="1"/>
  <c r="F573" i="5" l="1"/>
  <c r="H573" i="5" s="1"/>
  <c r="K573" i="5" s="1"/>
  <c r="G573" i="5"/>
  <c r="C573" i="5" s="1"/>
  <c r="D574" i="5" l="1"/>
  <c r="E574" i="5" l="1"/>
  <c r="F574" i="5"/>
  <c r="H574" i="5" s="1"/>
  <c r="K574" i="5" s="1"/>
  <c r="G574" i="5" l="1"/>
  <c r="C574" i="5" s="1"/>
  <c r="D575" i="5" l="1"/>
  <c r="F575" i="5" l="1"/>
  <c r="H575" i="5" s="1"/>
  <c r="K575" i="5" s="1"/>
  <c r="E575" i="5"/>
  <c r="G575" i="5"/>
  <c r="C575" i="5" s="1"/>
  <c r="D576" i="5" l="1"/>
  <c r="E576" i="5" l="1"/>
  <c r="F576" i="5"/>
  <c r="H576" i="5" s="1"/>
  <c r="K576" i="5" s="1"/>
  <c r="G576" i="5" l="1"/>
  <c r="C576" i="5" s="1"/>
  <c r="D577" i="5" l="1"/>
  <c r="F577" i="5" l="1"/>
  <c r="H577" i="5" s="1"/>
  <c r="K577" i="5" s="1"/>
  <c r="E577" i="5"/>
  <c r="G577" i="5" l="1"/>
  <c r="C577" i="5" s="1"/>
  <c r="D578" i="5" l="1"/>
  <c r="F578" i="5" l="1"/>
  <c r="H578" i="5" s="1"/>
  <c r="K578" i="5" s="1"/>
  <c r="E578" i="5"/>
  <c r="G578" i="5" l="1"/>
  <c r="C578" i="5" s="1"/>
  <c r="D579" i="5" l="1"/>
  <c r="F579" i="5" l="1"/>
  <c r="H579" i="5" s="1"/>
  <c r="K579" i="5" s="1"/>
  <c r="E579" i="5"/>
  <c r="G579" i="5" l="1"/>
  <c r="C579" i="5" s="1"/>
  <c r="D580" i="5" l="1"/>
  <c r="F580" i="5" l="1"/>
  <c r="H580" i="5" s="1"/>
  <c r="K580" i="5" s="1"/>
  <c r="E580" i="5"/>
  <c r="G580" i="5" l="1"/>
  <c r="C580" i="5" s="1"/>
  <c r="D581" i="5" l="1"/>
  <c r="F581" i="5" s="1"/>
  <c r="H581" i="5" s="1"/>
  <c r="K581" i="5" s="1"/>
  <c r="E581" i="5" l="1"/>
  <c r="G581" i="5"/>
  <c r="C581" i="5" s="1"/>
  <c r="D582" i="5" l="1"/>
  <c r="F582" i="5" l="1"/>
  <c r="H582" i="5" s="1"/>
  <c r="K582" i="5" s="1"/>
  <c r="E582" i="5"/>
  <c r="G582" i="5"/>
  <c r="C582" i="5" s="1"/>
  <c r="D583" i="5" l="1"/>
  <c r="F583" i="5" l="1"/>
  <c r="H583" i="5" s="1"/>
  <c r="K583" i="5" s="1"/>
  <c r="E583" i="5"/>
  <c r="G583" i="5" l="1"/>
  <c r="C583" i="5" s="1"/>
  <c r="D584" i="5" l="1"/>
  <c r="F584" i="5" l="1"/>
  <c r="H584" i="5" s="1"/>
  <c r="K584" i="5" s="1"/>
  <c r="E584" i="5"/>
  <c r="G584" i="5"/>
  <c r="C584" i="5" s="1"/>
  <c r="D585" i="5" l="1"/>
  <c r="F585" i="5" l="1"/>
  <c r="H585" i="5" s="1"/>
  <c r="K585" i="5" s="1"/>
  <c r="E585" i="5"/>
  <c r="G585" i="5" l="1"/>
  <c r="C585" i="5" l="1"/>
  <c r="D586" i="5"/>
  <c r="E586" i="5" l="1"/>
  <c r="F586" i="5"/>
  <c r="H586" i="5" s="1"/>
  <c r="K586" i="5" s="1"/>
  <c r="G586" i="5" l="1"/>
  <c r="C586" i="5" s="1"/>
  <c r="D587" i="5" l="1"/>
  <c r="F587" i="5" s="1"/>
  <c r="H587" i="5" s="1"/>
  <c r="K587" i="5" s="1"/>
  <c r="E587" i="5" l="1"/>
  <c r="G587" i="5"/>
  <c r="C587" i="5" s="1"/>
  <c r="D588" i="5" l="1"/>
  <c r="F588" i="5" s="1"/>
  <c r="H588" i="5" s="1"/>
  <c r="K588" i="5" s="1"/>
  <c r="E588" i="5" l="1"/>
  <c r="G588" i="5"/>
  <c r="C588" i="5" s="1"/>
  <c r="D589" i="5" l="1"/>
  <c r="E589" i="5" s="1"/>
  <c r="F589" i="5" l="1"/>
  <c r="H589" i="5" s="1"/>
  <c r="K589" i="5" s="1"/>
  <c r="G589" i="5"/>
  <c r="C589" i="5" s="1"/>
  <c r="D590" i="5" l="1"/>
  <c r="F590" i="5" l="1"/>
  <c r="H590" i="5" s="1"/>
  <c r="K590" i="5" s="1"/>
  <c r="E590" i="5"/>
  <c r="G590" i="5" l="1"/>
  <c r="C590" i="5" s="1"/>
  <c r="D591" i="5" l="1"/>
  <c r="F591" i="5" s="1"/>
  <c r="H591" i="5" s="1"/>
  <c r="K591" i="5" s="1"/>
  <c r="E591" i="5" l="1"/>
  <c r="G591" i="5"/>
  <c r="C591" i="5" s="1"/>
  <c r="D592" i="5" l="1"/>
  <c r="E592" i="5" l="1"/>
  <c r="F592" i="5"/>
  <c r="H592" i="5" s="1"/>
  <c r="K592" i="5" s="1"/>
  <c r="G592" i="5" l="1"/>
  <c r="C592" i="5" s="1"/>
  <c r="D593" i="5" l="1"/>
  <c r="E593" i="5" s="1"/>
  <c r="F593" i="5" l="1"/>
  <c r="H593" i="5" s="1"/>
  <c r="K593" i="5" s="1"/>
  <c r="G593" i="5"/>
  <c r="C593" i="5" s="1"/>
  <c r="D594" i="5" l="1"/>
  <c r="F594" i="5" s="1"/>
  <c r="H594" i="5" s="1"/>
  <c r="K594" i="5" s="1"/>
  <c r="E594" i="5" l="1"/>
  <c r="G594" i="5"/>
  <c r="C594" i="5" s="1"/>
  <c r="D595" i="5" l="1"/>
  <c r="G595" i="5" s="1"/>
  <c r="C595" i="5" s="1"/>
  <c r="F595" i="5" l="1"/>
  <c r="H595" i="5" s="1"/>
  <c r="K595" i="5" s="1"/>
  <c r="E595" i="5"/>
  <c r="D596" i="5" l="1"/>
  <c r="E596" i="5" s="1"/>
  <c r="F596" i="5" l="1"/>
  <c r="H596" i="5" s="1"/>
  <c r="K596" i="5" s="1"/>
  <c r="G596" i="5"/>
  <c r="C596" i="5" s="1"/>
  <c r="D597" i="5" l="1"/>
  <c r="F597" i="5" l="1"/>
  <c r="H597" i="5" s="1"/>
  <c r="K597" i="5" s="1"/>
  <c r="E597" i="5"/>
  <c r="G597" i="5"/>
  <c r="C597" i="5" s="1"/>
  <c r="D598" i="5" l="1"/>
  <c r="F598" i="5" l="1"/>
  <c r="H598" i="5" s="1"/>
  <c r="K598" i="5" s="1"/>
  <c r="E598" i="5"/>
  <c r="G598" i="5" l="1"/>
  <c r="C598" i="5" s="1"/>
  <c r="D599" i="5" l="1"/>
  <c r="E599" i="5" l="1"/>
  <c r="F599" i="5"/>
  <c r="H599" i="5" s="1"/>
  <c r="K599" i="5" s="1"/>
  <c r="G599" i="5" l="1"/>
  <c r="C599" i="5" s="1"/>
  <c r="D600" i="5" l="1"/>
  <c r="E600" i="5" l="1"/>
  <c r="F600" i="5"/>
  <c r="H600" i="5" s="1"/>
  <c r="K600" i="5" s="1"/>
  <c r="G600" i="5" l="1"/>
  <c r="C600" i="5" s="1"/>
  <c r="D601" i="5" l="1"/>
  <c r="F601" i="5" s="1"/>
  <c r="H601" i="5" s="1"/>
  <c r="K601" i="5" s="1"/>
  <c r="E601" i="5" l="1"/>
  <c r="G601" i="5"/>
  <c r="C601" i="5" s="1"/>
  <c r="D602" i="5" l="1"/>
  <c r="F602" i="5" l="1"/>
  <c r="H602" i="5" s="1"/>
  <c r="K602" i="5" s="1"/>
  <c r="E602" i="5"/>
  <c r="G602" i="5" l="1"/>
  <c r="C602" i="5" s="1"/>
  <c r="D603" i="5" l="1"/>
  <c r="F603" i="5" s="1"/>
  <c r="H603" i="5" s="1"/>
  <c r="K603" i="5" s="1"/>
  <c r="E603" i="5" l="1"/>
  <c r="G603" i="5"/>
  <c r="C603" i="5" s="1"/>
  <c r="D604" i="5" l="1"/>
  <c r="F604" i="5" s="1"/>
  <c r="H604" i="5" s="1"/>
  <c r="K604" i="5" s="1"/>
  <c r="E604" i="5" l="1"/>
  <c r="G604" i="5"/>
  <c r="C604" i="5" l="1"/>
  <c r="D605" i="5"/>
  <c r="F605" i="5" l="1"/>
  <c r="H605" i="5" s="1"/>
  <c r="K605" i="5" s="1"/>
  <c r="E605" i="5"/>
  <c r="G605" i="5" l="1"/>
  <c r="C605" i="5" s="1"/>
  <c r="D606" i="5" l="1"/>
  <c r="F606" i="5" s="1"/>
  <c r="H606" i="5" s="1"/>
  <c r="K606" i="5" s="1"/>
  <c r="E606" i="5" l="1"/>
  <c r="G606" i="5"/>
  <c r="C606" i="5" s="1"/>
  <c r="D607" i="5" l="1"/>
  <c r="F607" i="5" s="1"/>
  <c r="E607" i="5" l="1"/>
  <c r="E609" i="5" s="1"/>
  <c r="F609" i="5"/>
  <c r="H607" i="5"/>
  <c r="K607" i="5" s="1"/>
  <c r="G607" i="5"/>
  <c r="G609" i="5" l="1"/>
  <c r="C607" i="5"/>
</calcChain>
</file>

<file path=xl/sharedStrings.xml><?xml version="1.0" encoding="utf-8"?>
<sst xmlns="http://schemas.openxmlformats.org/spreadsheetml/2006/main" count="313" uniqueCount="123">
  <si>
    <t>Кредитный калькулятор</t>
  </si>
  <si>
    <t>Открытый рынок</t>
  </si>
  <si>
    <t>Максимальная сумма</t>
  </si>
  <si>
    <t>Максимальный срок</t>
  </si>
  <si>
    <t>Комиссия за выдачу / сопровождение / досрочное погашение</t>
  </si>
  <si>
    <t>Паспорт Гражданина РФ</t>
  </si>
  <si>
    <t>Льготный платеж от 1 до 3 месяцев</t>
  </si>
  <si>
    <t>Возможность получения кредита за 1 визит</t>
  </si>
  <si>
    <t>СПИСОК ДОКУМЕНТОВ ПРЕДОСТАВЛЯЕМЫХ ЗАЕМЩИКОМ</t>
  </si>
  <si>
    <t>ПОРЯДОК ПОГАШЕНИЯ КРЕДИТА</t>
  </si>
  <si>
    <t>ПЕРИМУЩЕСТВА КРЕДИТА</t>
  </si>
  <si>
    <t>Сумма кредита</t>
  </si>
  <si>
    <t>Ставка</t>
  </si>
  <si>
    <t>Срок кредитования</t>
  </si>
  <si>
    <t>Срок кредитования, мес</t>
  </si>
  <si>
    <t>Процентная ставка</t>
  </si>
  <si>
    <t xml:space="preserve">УСЛОВИЯ КРЕДИТОВАНИЯ </t>
  </si>
  <si>
    <t>Широкий выбор способов погашения кредита(отделения, банкоматы, партнеры)</t>
  </si>
  <si>
    <t>Ежемесячный платеж</t>
  </si>
  <si>
    <t>Контакты менеджера</t>
  </si>
  <si>
    <t>ИНДИВИДУАЛЬНЫЙ РАСЧЕТ ДЛЯ КЛИЕНТА</t>
  </si>
  <si>
    <t>1. ВЫБЕРИТЕ ТИП КЛИЕНТА</t>
  </si>
  <si>
    <t>Переплата за весь срок кредитования</t>
  </si>
  <si>
    <t>4. УКАЖИТЕ КОЛИЧЕСТВО ЛЬГОТНЫХ ПЛАТЕЖЕЙ</t>
  </si>
  <si>
    <t>3.УКАЖИТЕ НАЛИЧИЕ СТРАХОВКИ</t>
  </si>
  <si>
    <t>Тип клиента</t>
  </si>
  <si>
    <t>Страховка</t>
  </si>
  <si>
    <t>Нет</t>
  </si>
  <si>
    <t>Профи</t>
  </si>
  <si>
    <t>Лайф+</t>
  </si>
  <si>
    <t>Список документов</t>
  </si>
  <si>
    <t>Платеж</t>
  </si>
  <si>
    <t>нет</t>
  </si>
  <si>
    <t>Льготный платеж</t>
  </si>
  <si>
    <t>от 1 до 3</t>
  </si>
  <si>
    <t>3 и более</t>
  </si>
  <si>
    <r>
      <rPr>
        <b/>
        <sz val="14"/>
        <color rgb="FFFF0000"/>
        <rFont val="Calibri"/>
        <family val="2"/>
        <charset val="204"/>
        <scheme val="minor"/>
      </rPr>
      <t>Указать, если выбрана Зарплатная программа</t>
    </r>
    <r>
      <rPr>
        <b/>
        <sz val="14"/>
        <color theme="1"/>
        <rFont val="Calibri"/>
        <family val="2"/>
        <charset val="204"/>
        <scheme val="minor"/>
      </rPr>
      <t xml:space="preserve">
Количество зачислений на зарплатную карту с пометкой "salary" </t>
    </r>
  </si>
  <si>
    <t>*Банк имеет право запросить дополнительные документы</t>
  </si>
  <si>
    <t xml:space="preserve">Страховка </t>
  </si>
  <si>
    <t>Срок кредита в месяцах</t>
  </si>
  <si>
    <t>срока</t>
  </si>
  <si>
    <t>платежа</t>
  </si>
  <si>
    <t>ЧБП=</t>
  </si>
  <si>
    <t>i=</t>
  </si>
  <si>
    <t>Месяц</t>
  </si>
  <si>
    <t>Остаток ccудной задолженности</t>
  </si>
  <si>
    <t>Проценты</t>
  </si>
  <si>
    <t>Ссудная задолженность</t>
  </si>
  <si>
    <t>Платеж со страховкой</t>
  </si>
  <si>
    <t>Число дней</t>
  </si>
  <si>
    <t>Остаток от деления</t>
  </si>
  <si>
    <t>e(k)</t>
  </si>
  <si>
    <t>q(k)</t>
  </si>
  <si>
    <t>1+e(k)*i</t>
  </si>
  <si>
    <t>(1+i)^q(k)</t>
  </si>
  <si>
    <t>ДПk/((1+e(k)*i)*(1+i)^q(k))</t>
  </si>
  <si>
    <t>ПСК:</t>
  </si>
  <si>
    <t>ОО Ивановский филиала №3652</t>
  </si>
  <si>
    <t>Проверка:</t>
  </si>
  <si>
    <t>Итого</t>
  </si>
  <si>
    <t>8 (800) 100-24-24</t>
  </si>
  <si>
    <t>Самый часто встречающийся период</t>
  </si>
  <si>
    <t>При досрочном погашении выберите изменение</t>
  </si>
  <si>
    <t>Укажите сумму досрочного погашения с учетом месяца внесения</t>
  </si>
  <si>
    <t>3 п</t>
  </si>
  <si>
    <t>Крупный</t>
  </si>
  <si>
    <t>Удобный</t>
  </si>
  <si>
    <t>Срок кредита</t>
  </si>
  <si>
    <t>Страховое свидетельство государственного пенсионного страхования (СНИЛС)</t>
  </si>
  <si>
    <t>Документ, подтверждающий доход на выбор: 2-НДФЛ, Справка по форме Банка, Справка с места работы</t>
  </si>
  <si>
    <t>ВТБ 24 (ПАО). Генеральная лицензия Банка России № 1623</t>
  </si>
  <si>
    <t xml:space="preserve">                                   Дополнительные возможности: участники программы "Коллекция" </t>
  </si>
  <si>
    <t xml:space="preserve">                                   могут получать дополнительные бонусы за оформление</t>
  </si>
  <si>
    <t xml:space="preserve">                                   кредита наличными через интернет сайт банка и за повторное</t>
  </si>
  <si>
    <t xml:space="preserve">                                   оформление кредита. Накопленные бонусы можно</t>
  </si>
  <si>
    <t xml:space="preserve">                                   обменивать на подарки из каталога программы. </t>
  </si>
  <si>
    <t>Иванов И. И.</t>
  </si>
  <si>
    <t>2. УКАЖИТЕ СУММУ КРЕДИТА И СРОК</t>
  </si>
  <si>
    <t>Рефинансирование</t>
  </si>
  <si>
    <t>РЕФИНАНСИРОВАНИЕ</t>
  </si>
  <si>
    <t>Для зарплатных клиентов ВТБ24 - только паспорт РФ</t>
  </si>
  <si>
    <t>При сумме кредита свыше 500 000 руб.
Копия трудовой книжки / трудового договора, заверенная работодателем.</t>
  </si>
  <si>
    <t>6-60</t>
  </si>
  <si>
    <t>Да</t>
  </si>
  <si>
    <t>Тариф</t>
  </si>
  <si>
    <t>от</t>
  </si>
  <si>
    <t>До</t>
  </si>
  <si>
    <t>Ипотечный бонус</t>
  </si>
  <si>
    <t>ИПОТЕЧНЫЙ БОНУС</t>
  </si>
  <si>
    <t>Документ, подтвреждающий наличие кредита в другом банке</t>
  </si>
  <si>
    <t>Мин</t>
  </si>
  <si>
    <t>Макс</t>
  </si>
  <si>
    <t>Мин ставка</t>
  </si>
  <si>
    <t>Макс ставка</t>
  </si>
  <si>
    <t>Ежемесячно равными суммами</t>
  </si>
  <si>
    <t>от 6 до 60 мес.</t>
  </si>
  <si>
    <t>ОТКРЫТЫЙ РЫНОК</t>
  </si>
  <si>
    <t xml:space="preserve"> </t>
  </si>
  <si>
    <t>При сумме кредита свыше 500 000 руб. Копия трудовой книжки / трудового договора, заверенная работодателем.</t>
  </si>
  <si>
    <t>Страховое свидетельство государственного пенсионного страхования (СНИЛС) - желательно</t>
  </si>
  <si>
    <t>От 1 до 3</t>
  </si>
  <si>
    <t>Документы, подтверждающие наличие кредита в другом банке</t>
  </si>
  <si>
    <t xml:space="preserve">                                   Подробнее на сайте www.bonus.vtb.ru</t>
  </si>
  <si>
    <t>от 500 до 3000 тыс. руб.</t>
  </si>
  <si>
    <t>от 100 до 499 тыс. руб.</t>
  </si>
  <si>
    <t>от 500 до 5000 тыс. руб.</t>
  </si>
  <si>
    <t xml:space="preserve">от 500 до </t>
  </si>
  <si>
    <t>от 100 до 499</t>
  </si>
  <si>
    <t>Зарплатная программа (категория L)</t>
  </si>
  <si>
    <t>КОРПОРАТИВНАЯ ПРОГРАММА (КАТЕГОРИИ В, С)</t>
  </si>
  <si>
    <t>ЗАРПЛАТНАЯ ПРОГРАММА (КАТЕГОРИЯ L)</t>
  </si>
  <si>
    <t>Зарплатная программа (кроме категории L)</t>
  </si>
  <si>
    <t>ЗАРПЛАТНАЯ ПРОГРАММА (КРОМЕ КАТЕГОРИИ L)</t>
  </si>
  <si>
    <t>КОРПОРАТИВНАЯ ПРОГРАММА (КРОМЕ КАТЕГОРИЙ В, С)</t>
  </si>
  <si>
    <t>Корпоративная программа (категории В, С)</t>
  </si>
  <si>
    <t>Корпоративная программа (кроме категорий В, С)</t>
  </si>
  <si>
    <t>---</t>
  </si>
  <si>
    <t>Быстрый кредит онлайн</t>
  </si>
  <si>
    <t>БЫСТРЫЙ КРЕДИТ ОНЛАЙН (ЭКСПРЕСС ОДОБРЕНИЕ)</t>
  </si>
  <si>
    <t>Быстрый кредит онлайн (экспресс одобрение)</t>
  </si>
  <si>
    <t>Быстрый кредит онлайн (одобрение в отделении Банка)</t>
  </si>
  <si>
    <t>БЫСТРЫЙ КРЕДИТ ОНЛАЙН (ОДОБРЕНИЕ В ОТДЕЛЕНИИ БАНКА)</t>
  </si>
  <si>
    <t xml:space="preserve">Расчет носит информационный характер. Результаты данного расчета могут отличаться от фактического изменения графика по договору.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</si>
</sst>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0.00&quot;р.&quot;;[Red]\-#,##0.00&quot;р.&quot;"/>
    <numFmt numFmtId="44" formatCode="_-* #,##0.00&quot;р.&quot;_-;\-* #,##0.00&quot;р.&quot;_-;_-* &quot;-&quot;??&quot;р.&quot;_-;_-@_-"/>
    <numFmt numFmtId="43" formatCode="_-* #,##0.00_р_._-;\-* #,##0.00_р_._-;_-* &quot;-&quot;??_р_._-;_-@_-"/>
    <numFmt numFmtId="164" formatCode="0.0%"/>
    <numFmt numFmtId="165" formatCode="#,##0&quot;р.&quot;"/>
    <numFmt numFmtId="166" formatCode="_-* #,##0[$р.-419]_-;\-* #,##0[$р.-419]_-;_-* &quot;-&quot;[$р.-419]_-;_-@_-"/>
    <numFmt numFmtId="167" formatCode="#,##0_ ;\-#,##0\ "/>
    <numFmt numFmtId="168" formatCode="#,##0.00[$р.-419]"/>
    <numFmt numFmtId="169" formatCode="0.000%"/>
    <numFmt numFmtId="170" formatCode="0.000"/>
    <numFmt numFmtId="171" formatCode="_-* #,##0.000_р_._-;\-* #,##0.000_р_._-;_-* &quot;-&quot;??_р_._-;_-@_-"/>
    <numFmt numFmtId="172" formatCode="_-* #,##0_р_._-;\-* #,##0_р_._-;_-* &quot;-&quot;??_р_._-;_-@_-"/>
    <numFmt numFmtId="173" formatCode="#,##0.00[$р.-419];\-#,##0.00[$р.-419]"/>
    <numFmt numFmtId="174" formatCode="0.000000000000%"/>
    <numFmt numFmtId="175" formatCode="_-* #,##0.00[$р.-419]_-;\-* #,##0.00[$р.-419]_-;_-* &quot;-&quot;??[$р.-419]_-;_-@_-"/>
    <numFmt numFmtId="176" formatCode="\+\7_ \(###\)\ ###\-####"/>
    <numFmt numFmtId="177" formatCode="_-* #,##0.00000000000000000000000_р_._-;\-* #,##0.00000000000000000000000_р_._-;_-* &quot;-&quot;??_р_._-;_-@_-"/>
  </numFmts>
  <fonts count="54">
    <font>
      <sz val="11"/>
      <color theme="1"/>
      <name val="Calibri"/>
      <family val="2"/>
      <charset val="204"/>
      <scheme val="minor"/>
    </font>
    <font>
      <b/>
      <sz val="11"/>
      <color theme="1"/>
      <name val="Calibri"/>
      <family val="2"/>
      <charset val="204"/>
      <scheme val="minor"/>
    </font>
    <font>
      <sz val="14"/>
      <color theme="1"/>
      <name val="Calibri"/>
      <family val="2"/>
      <charset val="204"/>
      <scheme val="minor"/>
    </font>
    <font>
      <b/>
      <sz val="12"/>
      <color theme="1"/>
      <name val="Calibri"/>
      <family val="2"/>
      <charset val="204"/>
      <scheme val="minor"/>
    </font>
    <font>
      <sz val="12"/>
      <color theme="1"/>
      <name val="Calibri"/>
      <family val="2"/>
      <charset val="204"/>
      <scheme val="minor"/>
    </font>
    <font>
      <sz val="26"/>
      <color theme="1"/>
      <name val="Calibri"/>
      <family val="2"/>
      <charset val="204"/>
      <scheme val="minor"/>
    </font>
    <font>
      <i/>
      <sz val="14"/>
      <color theme="4" tint="-0.499984740745262"/>
      <name val="Me"/>
      <charset val="204"/>
    </font>
    <font>
      <b/>
      <sz val="14"/>
      <color theme="1"/>
      <name val="Calibri"/>
      <family val="2"/>
      <charset val="204"/>
      <scheme val="minor"/>
    </font>
    <font>
      <sz val="14"/>
      <color rgb="FFFF0000"/>
      <name val="Calibri"/>
      <family val="2"/>
      <charset val="204"/>
      <scheme val="minor"/>
    </font>
    <font>
      <sz val="12"/>
      <color rgb="FFFF0000"/>
      <name val="Calibri"/>
      <family val="2"/>
      <charset val="204"/>
      <scheme val="minor"/>
    </font>
    <font>
      <i/>
      <sz val="11"/>
      <color theme="1"/>
      <name val="Calibri"/>
      <family val="2"/>
      <charset val="204"/>
      <scheme val="minor"/>
    </font>
    <font>
      <sz val="16"/>
      <color theme="1"/>
      <name val="Calibri"/>
      <family val="2"/>
      <charset val="204"/>
      <scheme val="minor"/>
    </font>
    <font>
      <sz val="16"/>
      <color rgb="FFFF0000"/>
      <name val="Calibri"/>
      <family val="2"/>
      <charset val="204"/>
      <scheme val="minor"/>
    </font>
    <font>
      <b/>
      <sz val="16"/>
      <color theme="1"/>
      <name val="Calibri"/>
      <family val="2"/>
      <charset val="204"/>
      <scheme val="minor"/>
    </font>
    <font>
      <b/>
      <sz val="16"/>
      <name val="Calibri"/>
      <family val="2"/>
      <charset val="204"/>
      <scheme val="minor"/>
    </font>
    <font>
      <b/>
      <sz val="14"/>
      <color rgb="FFFF0000"/>
      <name val="Calibri"/>
      <family val="2"/>
      <charset val="204"/>
      <scheme val="minor"/>
    </font>
    <font>
      <sz val="11"/>
      <color theme="1"/>
      <name val="Calibri"/>
      <family val="2"/>
      <charset val="204"/>
      <scheme val="minor"/>
    </font>
    <font>
      <sz val="11"/>
      <color theme="0"/>
      <name val="Calibri"/>
      <family val="2"/>
      <charset val="204"/>
      <scheme val="minor"/>
    </font>
    <font>
      <sz val="10"/>
      <name val="Arial Cyr"/>
      <charset val="204"/>
    </font>
    <font>
      <b/>
      <sz val="10"/>
      <name val="Arial"/>
      <family val="2"/>
    </font>
    <font>
      <b/>
      <sz val="16"/>
      <name val="Arial Cyr"/>
      <charset val="204"/>
    </font>
    <font>
      <b/>
      <sz val="10"/>
      <name val="Arial"/>
      <family val="2"/>
      <charset val="204"/>
    </font>
    <font>
      <b/>
      <sz val="18"/>
      <color indexed="10"/>
      <name val="Arial"/>
      <family val="2"/>
      <charset val="204"/>
    </font>
    <font>
      <sz val="10"/>
      <color theme="0"/>
      <name val="Arial Cyr"/>
      <charset val="204"/>
    </font>
    <font>
      <b/>
      <i/>
      <sz val="22"/>
      <color theme="1"/>
      <name val="Calibri"/>
      <family val="2"/>
      <charset val="204"/>
      <scheme val="minor"/>
    </font>
    <font>
      <b/>
      <sz val="22"/>
      <name val="Arial Cyr"/>
      <charset val="204"/>
    </font>
    <font>
      <b/>
      <sz val="10"/>
      <name val="Arial Cyr"/>
      <charset val="204"/>
    </font>
    <font>
      <b/>
      <i/>
      <sz val="22"/>
      <name val="Arial Cyr"/>
      <charset val="204"/>
    </font>
    <font>
      <b/>
      <sz val="28"/>
      <color theme="1"/>
      <name val="Calibri"/>
      <family val="2"/>
      <charset val="204"/>
      <scheme val="minor"/>
    </font>
    <font>
      <sz val="10"/>
      <color indexed="12"/>
      <name val="Arial"/>
      <family val="2"/>
      <charset val="204"/>
    </font>
    <font>
      <b/>
      <i/>
      <sz val="16"/>
      <color theme="1"/>
      <name val="Calibri"/>
      <family val="2"/>
      <charset val="204"/>
      <scheme val="minor"/>
    </font>
    <font>
      <b/>
      <i/>
      <sz val="10"/>
      <name val="Arial Cyr"/>
      <charset val="204"/>
    </font>
    <font>
      <b/>
      <sz val="20"/>
      <name val="Arial"/>
      <family val="2"/>
    </font>
    <font>
      <b/>
      <sz val="10"/>
      <color theme="0"/>
      <name val="Arial"/>
      <family val="2"/>
    </font>
    <font>
      <b/>
      <sz val="10"/>
      <color theme="0"/>
      <name val="Arial Cyr"/>
      <charset val="204"/>
    </font>
    <font>
      <b/>
      <sz val="10"/>
      <color theme="0"/>
      <name val="Arial"/>
      <family val="2"/>
      <charset val="204"/>
    </font>
    <font>
      <sz val="11"/>
      <color theme="4" tint="0.59999389629810485"/>
      <name val="Calibri"/>
      <family val="2"/>
      <charset val="204"/>
      <scheme val="minor"/>
    </font>
    <font>
      <b/>
      <sz val="16"/>
      <color rgb="FFFF0000"/>
      <name val="Arial Cyr"/>
      <charset val="204"/>
    </font>
    <font>
      <b/>
      <sz val="16"/>
      <color rgb="FFFF0000"/>
      <name val="Arial"/>
      <family val="2"/>
      <charset val="204"/>
    </font>
    <font>
      <b/>
      <sz val="14"/>
      <name val="Arial"/>
      <family val="2"/>
      <charset val="204"/>
    </font>
    <font>
      <b/>
      <sz val="14"/>
      <name val="Arial Cyr"/>
      <charset val="204"/>
    </font>
    <font>
      <sz val="11"/>
      <name val="Calibri"/>
      <family val="2"/>
      <charset val="204"/>
      <scheme val="minor"/>
    </font>
    <font>
      <i/>
      <sz val="10"/>
      <color theme="4" tint="-0.499984740745262"/>
      <name val="Me"/>
      <charset val="204"/>
    </font>
    <font>
      <b/>
      <sz val="18"/>
      <color theme="1"/>
      <name val="Calibri"/>
      <family val="2"/>
      <charset val="204"/>
      <scheme val="minor"/>
    </font>
    <font>
      <b/>
      <sz val="11"/>
      <color theme="3"/>
      <name val="Calibri"/>
      <family val="2"/>
      <charset val="204"/>
      <scheme val="minor"/>
    </font>
    <font>
      <sz val="10"/>
      <color rgb="FF0A2973"/>
      <name val="Arial"/>
      <family val="2"/>
      <charset val="204"/>
    </font>
    <font>
      <b/>
      <sz val="10"/>
      <color rgb="FF0A2973"/>
      <name val="Arial"/>
      <family val="2"/>
      <charset val="204"/>
    </font>
    <font>
      <sz val="11"/>
      <color rgb="FF000000"/>
      <name val="Calibri"/>
      <family val="2"/>
      <charset val="204"/>
    </font>
    <font>
      <b/>
      <sz val="10"/>
      <color rgb="FF0A2973"/>
      <name val="Arial"/>
      <family val="2"/>
      <charset val="204"/>
    </font>
    <font>
      <b/>
      <sz val="10"/>
      <color theme="3"/>
      <name val="Calibri"/>
      <family val="2"/>
      <charset val="204"/>
      <scheme val="minor"/>
    </font>
    <font>
      <i/>
      <sz val="12"/>
      <color theme="1"/>
      <name val="Calibri"/>
      <family val="2"/>
      <charset val="204"/>
      <scheme val="minor"/>
    </font>
    <font>
      <i/>
      <sz val="9"/>
      <color theme="0" tint="-0.499984740745262"/>
      <name val="Calibri"/>
      <family val="2"/>
      <charset val="204"/>
      <scheme val="minor"/>
    </font>
    <font>
      <b/>
      <sz val="20"/>
      <color rgb="FFFF0000"/>
      <name val="Calibri"/>
      <family val="2"/>
      <charset val="204"/>
      <scheme val="minor"/>
    </font>
    <font>
      <sz val="20"/>
      <color rgb="FFFF0000"/>
      <name val="Calibri"/>
      <family val="2"/>
      <charset val="204"/>
      <scheme val="minor"/>
    </font>
  </fonts>
  <fills count="12">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44"/>
        <bgColor indexed="64"/>
      </patternFill>
    </fill>
    <fill>
      <patternFill patternType="solid">
        <fgColor indexed="53"/>
        <bgColor indexed="64"/>
      </patternFill>
    </fill>
    <fill>
      <patternFill patternType="solid">
        <fgColor indexed="9"/>
        <bgColor indexed="64"/>
      </patternFill>
    </fill>
    <fill>
      <patternFill patternType="solid">
        <fgColor theme="4"/>
        <bgColor indexed="64"/>
      </patternFill>
    </fill>
    <fill>
      <patternFill patternType="solid">
        <fgColor rgb="FFFFFF00"/>
        <bgColor indexed="64"/>
      </patternFill>
    </fill>
    <fill>
      <patternFill patternType="solid">
        <fgColor rgb="FFFFFFCC"/>
        <bgColor indexed="64"/>
      </patternFill>
    </fill>
    <fill>
      <patternFill patternType="solid">
        <fgColor theme="4" tint="-0.249977111117893"/>
        <bgColor indexed="64"/>
      </patternFill>
    </fill>
    <fill>
      <patternFill patternType="solid">
        <fgColor rgb="FFD4E1F0"/>
        <bgColor indexed="64"/>
      </patternFill>
    </fill>
  </fills>
  <borders count="110">
    <border>
      <left/>
      <right/>
      <top/>
      <bottom/>
      <diagonal/>
    </border>
    <border>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thin">
        <color indexed="64"/>
      </right>
      <top style="medium">
        <color indexed="10"/>
      </top>
      <bottom style="medium">
        <color indexed="10"/>
      </bottom>
      <diagonal/>
    </border>
    <border>
      <left/>
      <right style="thin">
        <color indexed="64"/>
      </right>
      <top style="medium">
        <color indexed="10"/>
      </top>
      <bottom/>
      <diagonal/>
    </border>
    <border>
      <left/>
      <right style="medium">
        <color indexed="64"/>
      </right>
      <top/>
      <bottom style="medium">
        <color indexed="64"/>
      </bottom>
      <diagonal/>
    </border>
    <border>
      <left/>
      <right style="thin">
        <color indexed="64"/>
      </right>
      <top/>
      <bottom style="medium">
        <color indexed="10"/>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thin">
        <color indexed="64"/>
      </bottom>
      <diagonal/>
    </border>
    <border>
      <left style="thin">
        <color theme="0" tint="-0.499984740745262"/>
      </left>
      <right style="medium">
        <color theme="0" tint="-0.499984740745262"/>
      </right>
      <top style="thin">
        <color indexed="64"/>
      </top>
      <bottom style="hair">
        <color indexed="64"/>
      </bottom>
      <diagonal/>
    </border>
    <border>
      <left style="thin">
        <color theme="0" tint="-0.499984740745262"/>
      </left>
      <right style="medium">
        <color theme="0" tint="-0.499984740745262"/>
      </right>
      <top style="hair">
        <color indexed="64"/>
      </top>
      <bottom style="hair">
        <color indexed="64"/>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style="hair">
        <color indexed="64"/>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ck">
        <color theme="0" tint="-0.499984740745262"/>
      </left>
      <right/>
      <top style="medium">
        <color theme="0" tint="-0.499984740745262"/>
      </top>
      <bottom style="thick">
        <color theme="0" tint="-0.499984740745262"/>
      </bottom>
      <diagonal/>
    </border>
    <border>
      <left/>
      <right/>
      <top style="medium">
        <color theme="0" tint="-0.499984740745262"/>
      </top>
      <bottom style="thick">
        <color theme="0" tint="-0.499984740745262"/>
      </bottom>
      <diagonal/>
    </border>
    <border>
      <left/>
      <right style="thick">
        <color theme="0" tint="-0.499984740745262"/>
      </right>
      <top style="medium">
        <color theme="0" tint="-0.499984740745262"/>
      </top>
      <bottom style="thick">
        <color theme="0" tint="-0.499984740745262"/>
      </bottom>
      <diagonal/>
    </border>
    <border>
      <left style="thick">
        <color theme="0" tint="-0.499984740745262"/>
      </left>
      <right style="thick">
        <color theme="0" tint="-0.499984740745262"/>
      </right>
      <top style="medium">
        <color theme="0" tint="-0.499984740745262"/>
      </top>
      <bottom style="medium">
        <color theme="0" tint="-0.499984740745262"/>
      </bottom>
      <diagonal/>
    </border>
    <border>
      <left style="thick">
        <color theme="0" tint="-0.499984740745262"/>
      </left>
      <right style="thick">
        <color theme="0" tint="-0.499984740745262"/>
      </right>
      <top style="medium">
        <color theme="0" tint="-0.499984740745262"/>
      </top>
      <bottom style="thick">
        <color theme="0" tint="-0.499984740745262"/>
      </bottom>
      <diagonal/>
    </border>
    <border>
      <left style="medium">
        <color theme="0" tint="-0.499984740745262"/>
      </left>
      <right style="dashed">
        <color theme="0" tint="-0.499984740745262"/>
      </right>
      <top style="thick">
        <color theme="0" tint="-0.499984740745262"/>
      </top>
      <bottom/>
      <diagonal/>
    </border>
    <border>
      <left style="dashed">
        <color theme="0" tint="-0.499984740745262"/>
      </left>
      <right style="dashed">
        <color theme="0" tint="-0.499984740745262"/>
      </right>
      <top style="thick">
        <color theme="0" tint="-0.499984740745262"/>
      </top>
      <bottom/>
      <diagonal/>
    </border>
    <border>
      <left style="dashed">
        <color theme="0" tint="-0.499984740745262"/>
      </left>
      <right style="thin">
        <color theme="0" tint="-0.499984740745262"/>
      </right>
      <top style="thick">
        <color theme="0" tint="-0.499984740745262"/>
      </top>
      <bottom/>
      <diagonal/>
    </border>
    <border>
      <left style="medium">
        <color theme="0" tint="-0.499984740745262"/>
      </left>
      <right style="dashed">
        <color theme="0" tint="-0.499984740745262"/>
      </right>
      <top/>
      <bottom/>
      <diagonal/>
    </border>
    <border>
      <left style="dashed">
        <color theme="0" tint="-0.499984740745262"/>
      </left>
      <right style="dashed">
        <color theme="0" tint="-0.499984740745262"/>
      </right>
      <top/>
      <bottom/>
      <diagonal/>
    </border>
    <border>
      <left style="dashed">
        <color theme="0" tint="-0.499984740745262"/>
      </left>
      <right style="thin">
        <color theme="0" tint="-0.499984740745262"/>
      </right>
      <top/>
      <bottom/>
      <diagonal/>
    </border>
    <border>
      <left style="medium">
        <color theme="0" tint="-0.499984740745262"/>
      </left>
      <right style="dashed">
        <color theme="0" tint="-0.499984740745262"/>
      </right>
      <top/>
      <bottom style="thin">
        <color indexed="64"/>
      </bottom>
      <diagonal/>
    </border>
    <border>
      <left style="dashed">
        <color theme="0" tint="-0.499984740745262"/>
      </left>
      <right style="dashed">
        <color theme="0" tint="-0.499984740745262"/>
      </right>
      <top/>
      <bottom style="thin">
        <color indexed="64"/>
      </bottom>
      <diagonal/>
    </border>
    <border>
      <left style="dashed">
        <color theme="0" tint="-0.499984740745262"/>
      </left>
      <right style="thin">
        <color theme="0" tint="-0.499984740745262"/>
      </right>
      <top/>
      <bottom style="thin">
        <color indexed="64"/>
      </bottom>
      <diagonal/>
    </border>
    <border>
      <left style="medium">
        <color theme="0" tint="-0.499984740745262"/>
      </left>
      <right style="dashed">
        <color theme="0" tint="-0.499984740745262"/>
      </right>
      <top style="thin">
        <color indexed="64"/>
      </top>
      <bottom/>
      <diagonal/>
    </border>
    <border>
      <left style="medium">
        <color theme="0" tint="-0.499984740745262"/>
      </left>
      <right style="dashed">
        <color theme="0" tint="-0.499984740745262"/>
      </right>
      <top/>
      <bottom style="medium">
        <color theme="0" tint="-0.499984740745262"/>
      </bottom>
      <diagonal/>
    </border>
    <border>
      <left style="dashed">
        <color theme="0" tint="-0.499984740745262"/>
      </left>
      <right style="dashed">
        <color theme="0" tint="-0.499984740745262"/>
      </right>
      <top/>
      <bottom style="medium">
        <color theme="0" tint="-0.499984740745262"/>
      </bottom>
      <diagonal/>
    </border>
    <border>
      <left style="dashed">
        <color theme="0" tint="-0.499984740745262"/>
      </left>
      <right style="thin">
        <color theme="0" tint="-0.499984740745262"/>
      </right>
      <top/>
      <bottom style="medium">
        <color theme="0" tint="-0.499984740745262"/>
      </bottom>
      <diagonal/>
    </border>
    <border>
      <left style="thick">
        <color theme="0" tint="-0.499984740745262"/>
      </left>
      <right style="thick">
        <color theme="0" tint="-0.499984740745262"/>
      </right>
      <top style="thick">
        <color theme="0" tint="-0.499984740745262"/>
      </top>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bottom style="thick">
        <color theme="0" tint="-0.499984740745262"/>
      </bottom>
      <diagonal/>
    </border>
    <border>
      <left/>
      <right style="thin">
        <color theme="0" tint="-0.499984740745262"/>
      </right>
      <top style="medium">
        <color theme="0" tint="-0.499984740745262"/>
      </top>
      <bottom style="thin">
        <color theme="0" tint="-0.499984740745262"/>
      </bottom>
      <diagonal/>
    </border>
    <border>
      <left style="thick">
        <color theme="0" tint="-0.499984740745262"/>
      </left>
      <right style="thin">
        <color theme="0" tint="-0.499984740745262"/>
      </right>
      <top/>
      <bottom style="medium">
        <color theme="0" tint="-0.499984740745262"/>
      </bottom>
      <diagonal/>
    </border>
    <border>
      <left style="thin">
        <color theme="0" tint="-0.499984740745262"/>
      </left>
      <right style="thick">
        <color theme="0" tint="-0.499984740745262"/>
      </right>
      <top/>
      <bottom style="medium">
        <color theme="0" tint="-0.499984740745262"/>
      </bottom>
      <diagonal/>
    </border>
    <border>
      <left style="thick">
        <color theme="0" tint="-0.499984740745262"/>
      </left>
      <right style="thick">
        <color theme="0" tint="-0.499984740745262"/>
      </right>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thin">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thick">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style="thick">
        <color theme="0" tint="-0.499984740745262"/>
      </right>
      <top style="thin">
        <color theme="0" tint="-0.499984740745262"/>
      </top>
      <bottom style="thick">
        <color theme="0" tint="-0.499984740745262"/>
      </bottom>
      <diagonal/>
    </border>
    <border>
      <left style="thick">
        <color theme="0" tint="-0.499984740745262"/>
      </left>
      <right/>
      <top style="medium">
        <color theme="0" tint="-0.499984740745262"/>
      </top>
      <bottom style="medium">
        <color theme="0" tint="-0.499984740745262"/>
      </bottom>
      <diagonal/>
    </border>
    <border>
      <left/>
      <right style="thick">
        <color theme="0" tint="-0.499984740745262"/>
      </right>
      <top style="medium">
        <color theme="0" tint="-0.499984740745262"/>
      </top>
      <bottom style="medium">
        <color theme="0" tint="-0.499984740745262"/>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theme="4" tint="-0.499984740745262"/>
      </top>
      <bottom style="thin">
        <color theme="4"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thin">
        <color indexed="64"/>
      </bottom>
      <diagonal/>
    </border>
    <border>
      <left/>
      <right style="medium">
        <color theme="1" tint="0.499984740745262"/>
      </right>
      <top/>
      <bottom style="thin">
        <color indexed="64"/>
      </bottom>
      <diagonal/>
    </border>
    <border>
      <left style="medium">
        <color theme="1" tint="0.499984740745262"/>
      </left>
      <right/>
      <top/>
      <bottom style="thin">
        <color theme="4" tint="-0.499984740745262"/>
      </bottom>
      <diagonal/>
    </border>
    <border>
      <left style="thin">
        <color indexed="64"/>
      </left>
      <right style="medium">
        <color theme="1" tint="0.499984740745262"/>
      </right>
      <top style="thin">
        <color indexed="64"/>
      </top>
      <bottom style="thin">
        <color indexed="64"/>
      </bottom>
      <diagonal/>
    </border>
    <border>
      <left style="medium">
        <color theme="1" tint="0.499984740745262"/>
      </left>
      <right/>
      <top style="thin">
        <color theme="4" tint="-0.499984740745262"/>
      </top>
      <bottom style="thin">
        <color theme="4" tint="-0.499984740745262"/>
      </bottom>
      <diagonal/>
    </border>
    <border>
      <left style="thin">
        <color theme="4" tint="-0.499984740745262"/>
      </left>
      <right style="medium">
        <color theme="1" tint="0.499984740745262"/>
      </right>
      <top/>
      <bottom style="thin">
        <color theme="4" tint="-0.499984740745262"/>
      </bottom>
      <diagonal/>
    </border>
    <border>
      <left style="thin">
        <color theme="4" tint="-0.499984740745262"/>
      </left>
      <right style="medium">
        <color theme="1" tint="0.499984740745262"/>
      </right>
      <top style="thin">
        <color theme="4" tint="-0.499984740745262"/>
      </top>
      <bottom style="thin">
        <color theme="4" tint="-0.499984740745262"/>
      </bottom>
      <diagonal/>
    </border>
    <border>
      <left style="medium">
        <color theme="1" tint="0.499984740745262"/>
      </left>
      <right/>
      <top style="thin">
        <color theme="4" tint="-0.499984740745262"/>
      </top>
      <bottom/>
      <diagonal/>
    </border>
    <border>
      <left/>
      <right style="medium">
        <color theme="1" tint="0.499984740745262"/>
      </right>
      <top style="thin">
        <color theme="4"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thin">
        <color theme="1" tint="0.499984740745262"/>
      </bottom>
      <diagonal/>
    </border>
    <border>
      <left/>
      <right style="medium">
        <color theme="1" tint="0.499984740745262"/>
      </right>
      <top/>
      <bottom style="thin">
        <color theme="1"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1" tint="0.499984740745262"/>
      </left>
      <right style="hair">
        <color theme="4" tint="-0.499984740745262"/>
      </right>
      <top style="thin">
        <color theme="1" tint="0.499984740745262"/>
      </top>
      <bottom style="hair">
        <color theme="4" tint="-0.499984740745262"/>
      </bottom>
      <diagonal/>
    </border>
    <border>
      <left style="hair">
        <color theme="4" tint="-0.499984740745262"/>
      </left>
      <right style="hair">
        <color theme="4" tint="-0.499984740745262"/>
      </right>
      <top style="thin">
        <color theme="1" tint="0.499984740745262"/>
      </top>
      <bottom style="hair">
        <color theme="4" tint="-0.499984740745262"/>
      </bottom>
      <diagonal/>
    </border>
    <border>
      <left style="hair">
        <color theme="4" tint="-0.499984740745262"/>
      </left>
      <right style="thin">
        <color theme="1" tint="0.499984740745262"/>
      </right>
      <top style="thin">
        <color theme="1" tint="0.499984740745262"/>
      </top>
      <bottom style="hair">
        <color theme="4" tint="-0.499984740745262"/>
      </bottom>
      <diagonal/>
    </border>
    <border>
      <left style="thin">
        <color theme="1"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1" tint="0.499984740745262"/>
      </right>
      <top style="hair">
        <color theme="4" tint="-0.499984740745262"/>
      </top>
      <bottom style="hair">
        <color theme="4" tint="-0.499984740745262"/>
      </bottom>
      <diagonal/>
    </border>
    <border>
      <left style="medium">
        <color theme="1" tint="0.499984740745262"/>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top/>
      <bottom style="hair">
        <color auto="1"/>
      </bottom>
      <diagonal/>
    </border>
  </borders>
  <cellStyleXfs count="4">
    <xf numFmtId="0" fontId="0"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379">
    <xf numFmtId="0" fontId="0" fillId="0" borderId="0" xfId="0"/>
    <xf numFmtId="0" fontId="0" fillId="2" borderId="0" xfId="0" applyFill="1"/>
    <xf numFmtId="0" fontId="0" fillId="0" borderId="0" xfId="0" applyBorder="1"/>
    <xf numFmtId="0" fontId="0" fillId="0" borderId="0" xfId="0" applyBorder="1" applyAlignment="1"/>
    <xf numFmtId="0" fontId="0" fillId="0" borderId="0" xfId="0" applyBorder="1" applyAlignment="1">
      <alignment horizontal="center"/>
    </xf>
    <xf numFmtId="0" fontId="0" fillId="0" borderId="0" xfId="0" applyFill="1"/>
    <xf numFmtId="0" fontId="4" fillId="0" borderId="0" xfId="0" applyFont="1" applyBorder="1"/>
    <xf numFmtId="0" fontId="4" fillId="2" borderId="0" xfId="0" applyFont="1" applyFill="1" applyBorder="1"/>
    <xf numFmtId="0" fontId="4" fillId="0" borderId="1" xfId="0" applyFont="1" applyBorder="1" applyAlignment="1">
      <alignment horizontal="left"/>
    </xf>
    <xf numFmtId="0" fontId="4" fillId="0" borderId="1" xfId="0" applyFont="1" applyBorder="1" applyAlignment="1"/>
    <xf numFmtId="0" fontId="0" fillId="0" borderId="7" xfId="0" applyBorder="1"/>
    <xf numFmtId="0" fontId="0" fillId="0" borderId="6" xfId="0" applyBorder="1"/>
    <xf numFmtId="0" fontId="0" fillId="0" borderId="1" xfId="0" applyBorder="1"/>
    <xf numFmtId="0" fontId="3" fillId="2" borderId="0" xfId="0" applyFont="1" applyFill="1" applyBorder="1" applyAlignment="1"/>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xf>
    <xf numFmtId="0" fontId="4"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0" fontId="0" fillId="0" borderId="0" xfId="0" applyFill="1" applyBorder="1"/>
    <xf numFmtId="0" fontId="3" fillId="0" borderId="0" xfId="0" applyFont="1" applyFill="1" applyBorder="1" applyAlignment="1">
      <alignment horizontal="left"/>
    </xf>
    <xf numFmtId="164" fontId="4" fillId="0" borderId="0" xfId="0" applyNumberFormat="1" applyFont="1" applyFill="1" applyBorder="1" applyAlignment="1">
      <alignment horizontal="center" wrapText="1"/>
    </xf>
    <xf numFmtId="0" fontId="0" fillId="0" borderId="8" xfId="0" applyFill="1" applyBorder="1"/>
    <xf numFmtId="0" fontId="0" fillId="0" borderId="9" xfId="0" applyFill="1" applyBorder="1"/>
    <xf numFmtId="0" fontId="0" fillId="0" borderId="10" xfId="0" applyFill="1" applyBorder="1"/>
    <xf numFmtId="0" fontId="5" fillId="0" borderId="0" xfId="0" applyFont="1" applyFill="1" applyBorder="1" applyAlignment="1">
      <alignment horizontal="left" vertical="center"/>
    </xf>
    <xf numFmtId="0" fontId="6" fillId="0" borderId="0" xfId="0" applyFont="1" applyFill="1"/>
    <xf numFmtId="0" fontId="2" fillId="0" borderId="0" xfId="0" applyFont="1" applyFill="1" applyBorder="1"/>
    <xf numFmtId="0" fontId="9" fillId="0" borderId="0" xfId="0" applyFont="1" applyFill="1" applyBorder="1" applyAlignment="1">
      <alignment horizontal="left" vertical="center" wrapText="1"/>
    </xf>
    <xf numFmtId="0" fontId="2" fillId="0" borderId="0" xfId="0" applyFont="1" applyFill="1" applyBorder="1" applyAlignment="1">
      <alignment wrapText="1"/>
    </xf>
    <xf numFmtId="0" fontId="4" fillId="0" borderId="3" xfId="0" applyFont="1" applyBorder="1" applyAlignment="1"/>
    <xf numFmtId="0" fontId="1" fillId="0" borderId="0" xfId="0" applyFont="1"/>
    <xf numFmtId="0" fontId="0" fillId="0" borderId="6" xfId="0" applyBorder="1" applyAlignment="1"/>
    <xf numFmtId="0" fontId="0" fillId="0" borderId="7" xfId="0" applyBorder="1" applyAlignment="1"/>
    <xf numFmtId="0" fontId="0" fillId="0" borderId="2" xfId="0" applyFont="1" applyBorder="1" applyAlignment="1">
      <alignment vertical="top"/>
    </xf>
    <xf numFmtId="165" fontId="13" fillId="0" borderId="5" xfId="0" applyNumberFormat="1" applyFont="1" applyBorder="1"/>
    <xf numFmtId="0" fontId="13" fillId="0" borderId="5" xfId="0" applyFont="1" applyBorder="1" applyAlignment="1">
      <alignment horizontal="right"/>
    </xf>
    <xf numFmtId="168" fontId="19" fillId="4" borderId="22" xfId="0" applyNumberFormat="1" applyFont="1" applyFill="1" applyBorder="1" applyAlignment="1" applyProtection="1">
      <alignment horizontal="center"/>
    </xf>
    <xf numFmtId="168" fontId="16" fillId="4" borderId="23" xfId="2" applyNumberFormat="1" applyFill="1" applyBorder="1" applyProtection="1"/>
    <xf numFmtId="173" fontId="16" fillId="4" borderId="23" xfId="2" applyNumberFormat="1" applyFill="1" applyBorder="1" applyProtection="1"/>
    <xf numFmtId="0" fontId="19" fillId="4" borderId="25" xfId="0" applyFont="1" applyFill="1" applyBorder="1" applyAlignment="1" applyProtection="1">
      <alignment horizontal="center"/>
    </xf>
    <xf numFmtId="173" fontId="16" fillId="4" borderId="0" xfId="2" applyNumberFormat="1" applyFill="1" applyBorder="1" applyProtection="1"/>
    <xf numFmtId="173" fontId="0" fillId="4" borderId="22" xfId="0" applyNumberFormat="1" applyFill="1" applyBorder="1" applyAlignment="1" applyProtection="1"/>
    <xf numFmtId="44" fontId="18" fillId="4" borderId="0" xfId="2" applyFont="1" applyFill="1" applyBorder="1" applyProtection="1"/>
    <xf numFmtId="44" fontId="16" fillId="4" borderId="0" xfId="2" applyFill="1" applyBorder="1" applyProtection="1"/>
    <xf numFmtId="175" fontId="32" fillId="4" borderId="21" xfId="2" applyNumberFormat="1" applyFont="1" applyFill="1" applyBorder="1" applyProtection="1"/>
    <xf numFmtId="44" fontId="16" fillId="4" borderId="28" xfId="2" applyFill="1" applyBorder="1" applyProtection="1"/>
    <xf numFmtId="175" fontId="19" fillId="2" borderId="23" xfId="2" applyNumberFormat="1" applyFont="1" applyFill="1" applyBorder="1" applyProtection="1"/>
    <xf numFmtId="44" fontId="16" fillId="2" borderId="16" xfId="2" applyFill="1" applyBorder="1" applyProtection="1"/>
    <xf numFmtId="44" fontId="16" fillId="2" borderId="0" xfId="2" applyFill="1" applyBorder="1" applyProtection="1"/>
    <xf numFmtId="44" fontId="16" fillId="2" borderId="17" xfId="2" applyFill="1" applyBorder="1" applyProtection="1"/>
    <xf numFmtId="168" fontId="29" fillId="0" borderId="35" xfId="2" applyNumberFormat="1" applyFont="1" applyFill="1" applyBorder="1" applyProtection="1">
      <protection locked="0"/>
    </xf>
    <xf numFmtId="168" fontId="29" fillId="0" borderId="36" xfId="2" applyNumberFormat="1" applyFont="1" applyFill="1" applyBorder="1" applyProtection="1">
      <protection locked="0"/>
    </xf>
    <xf numFmtId="168" fontId="29" fillId="0" borderId="38" xfId="2" applyNumberFormat="1" applyFont="1" applyFill="1" applyBorder="1" applyProtection="1">
      <protection locked="0"/>
    </xf>
    <xf numFmtId="44" fontId="21" fillId="2" borderId="40" xfId="2" applyFont="1" applyFill="1" applyBorder="1" applyAlignment="1" applyProtection="1">
      <alignment horizontal="center"/>
    </xf>
    <xf numFmtId="44" fontId="21" fillId="2" borderId="41" xfId="2" applyFont="1" applyFill="1" applyBorder="1" applyAlignment="1" applyProtection="1">
      <alignment horizontal="center"/>
    </xf>
    <xf numFmtId="44" fontId="16" fillId="2" borderId="41" xfId="2" applyFill="1" applyBorder="1" applyProtection="1"/>
    <xf numFmtId="44" fontId="16" fillId="2" borderId="42" xfId="2" applyFill="1" applyBorder="1" applyProtection="1"/>
    <xf numFmtId="168" fontId="26" fillId="2" borderId="40" xfId="2" applyNumberFormat="1" applyFont="1" applyFill="1" applyBorder="1" applyProtection="1"/>
    <xf numFmtId="44" fontId="16" fillId="2" borderId="40" xfId="2" applyFill="1" applyBorder="1" applyProtection="1"/>
    <xf numFmtId="44" fontId="26" fillId="2" borderId="42" xfId="2" applyFont="1" applyFill="1" applyBorder="1" applyProtection="1"/>
    <xf numFmtId="44" fontId="16" fillId="2" borderId="44" xfId="2" applyFill="1" applyBorder="1" applyProtection="1"/>
    <xf numFmtId="0" fontId="19" fillId="2" borderId="54" xfId="0" applyFont="1" applyFill="1" applyBorder="1" applyAlignment="1" applyProtection="1">
      <alignment horizontal="center"/>
    </xf>
    <xf numFmtId="168" fontId="19" fillId="2" borderId="49" xfId="0" applyNumberFormat="1" applyFont="1" applyFill="1" applyBorder="1" applyAlignment="1" applyProtection="1">
      <alignment horizontal="center"/>
    </xf>
    <xf numFmtId="168" fontId="16" fillId="2" borderId="49" xfId="2" applyNumberFormat="1" applyFill="1" applyBorder="1" applyProtection="1"/>
    <xf numFmtId="173" fontId="16" fillId="2" borderId="49" xfId="2" applyNumberFormat="1" applyFill="1" applyBorder="1" applyProtection="1"/>
    <xf numFmtId="0" fontId="19" fillId="2" borderId="48" xfId="0" applyFont="1" applyFill="1" applyBorder="1" applyAlignment="1" applyProtection="1">
      <alignment horizontal="center"/>
    </xf>
    <xf numFmtId="173" fontId="0" fillId="2" borderId="50" xfId="0" applyNumberFormat="1" applyFill="1" applyBorder="1" applyAlignment="1" applyProtection="1"/>
    <xf numFmtId="0" fontId="19" fillId="2" borderId="55" xfId="0" applyFont="1" applyFill="1" applyBorder="1" applyAlignment="1" applyProtection="1">
      <alignment horizontal="center"/>
    </xf>
    <xf numFmtId="168" fontId="19" fillId="2" borderId="56" xfId="0" applyNumberFormat="1" applyFont="1" applyFill="1" applyBorder="1" applyAlignment="1" applyProtection="1">
      <alignment horizontal="center"/>
    </xf>
    <xf numFmtId="173" fontId="16" fillId="2" borderId="56" xfId="2" applyNumberFormat="1" applyFill="1" applyBorder="1" applyProtection="1"/>
    <xf numFmtId="173" fontId="0" fillId="2" borderId="57" xfId="0" applyNumberFormat="1" applyFill="1" applyBorder="1" applyAlignment="1" applyProtection="1"/>
    <xf numFmtId="0" fontId="0" fillId="2" borderId="58" xfId="0" applyFill="1" applyBorder="1" applyProtection="1"/>
    <xf numFmtId="0" fontId="19" fillId="2" borderId="59" xfId="0" applyFont="1" applyFill="1" applyBorder="1" applyAlignment="1" applyProtection="1">
      <alignment horizontal="center"/>
    </xf>
    <xf numFmtId="0" fontId="0" fillId="2" borderId="60" xfId="0" applyFill="1" applyBorder="1" applyProtection="1"/>
    <xf numFmtId="168" fontId="19" fillId="2" borderId="58" xfId="0" applyNumberFormat="1" applyFont="1" applyFill="1" applyBorder="1" applyAlignment="1" applyProtection="1">
      <alignment horizontal="center"/>
    </xf>
    <xf numFmtId="0" fontId="19" fillId="2" borderId="59" xfId="0" applyFont="1" applyFill="1" applyBorder="1" applyProtection="1"/>
    <xf numFmtId="44" fontId="16" fillId="2" borderId="58" xfId="2" applyFill="1" applyBorder="1" applyProtection="1"/>
    <xf numFmtId="175" fontId="19" fillId="2" borderId="59" xfId="2" applyNumberFormat="1" applyFont="1" applyFill="1" applyBorder="1" applyProtection="1"/>
    <xf numFmtId="44" fontId="16" fillId="2" borderId="60" xfId="2" applyFill="1" applyBorder="1" applyProtection="1"/>
    <xf numFmtId="44" fontId="21" fillId="2" borderId="64" xfId="2" applyFont="1" applyFill="1" applyBorder="1" applyAlignment="1" applyProtection="1">
      <alignment horizontal="center" vertical="center" wrapText="1"/>
    </xf>
    <xf numFmtId="44" fontId="21" fillId="4" borderId="69" xfId="2" applyFont="1" applyFill="1" applyBorder="1" applyAlignment="1" applyProtection="1">
      <alignment horizontal="center"/>
    </xf>
    <xf numFmtId="166" fontId="22" fillId="6" borderId="32" xfId="2" applyNumberFormat="1" applyFont="1" applyFill="1" applyBorder="1" applyAlignment="1" applyProtection="1">
      <alignment vertical="center"/>
      <protection locked="0"/>
    </xf>
    <xf numFmtId="166" fontId="22" fillId="6" borderId="75" xfId="2" applyNumberFormat="1" applyFont="1" applyFill="1" applyBorder="1" applyAlignment="1" applyProtection="1">
      <alignment vertical="center"/>
      <protection locked="0"/>
    </xf>
    <xf numFmtId="44" fontId="38" fillId="3" borderId="43" xfId="2" applyFont="1" applyFill="1" applyBorder="1" applyAlignment="1" applyProtection="1">
      <alignment horizontal="center" vertical="center"/>
      <protection locked="0"/>
    </xf>
    <xf numFmtId="167" fontId="22" fillId="6" borderId="75" xfId="2" applyNumberFormat="1" applyFont="1" applyFill="1" applyBorder="1" applyAlignment="1" applyProtection="1">
      <alignment vertical="center"/>
      <protection locked="0"/>
    </xf>
    <xf numFmtId="17" fontId="0" fillId="2" borderId="0" xfId="0" applyNumberFormat="1" applyFill="1" applyBorder="1" applyProtection="1"/>
    <xf numFmtId="0" fontId="0" fillId="0" borderId="3" xfId="0" applyBorder="1" applyAlignment="1">
      <alignment horizontal="center"/>
    </xf>
    <xf numFmtId="44" fontId="14" fillId="0" borderId="5" xfId="0" applyNumberFormat="1" applyFont="1" applyBorder="1" applyAlignment="1">
      <alignment horizontal="center" vertical="top"/>
    </xf>
    <xf numFmtId="0" fontId="10" fillId="0" borderId="6" xfId="0" applyFont="1" applyBorder="1" applyAlignment="1">
      <alignment horizontal="center" vertical="top" wrapText="1"/>
    </xf>
    <xf numFmtId="0" fontId="1" fillId="0" borderId="7" xfId="0" applyFont="1" applyBorder="1" applyAlignment="1">
      <alignment horizontal="center"/>
    </xf>
    <xf numFmtId="0" fontId="0" fillId="0" borderId="3" xfId="0" applyFont="1" applyBorder="1" applyAlignment="1">
      <alignment vertical="top"/>
    </xf>
    <xf numFmtId="49" fontId="0" fillId="0" borderId="0" xfId="0" applyNumberFormat="1"/>
    <xf numFmtId="0" fontId="41" fillId="0" borderId="0" xfId="0" applyFont="1"/>
    <xf numFmtId="0" fontId="41" fillId="0" borderId="20" xfId="0" applyFont="1" applyBorder="1" applyAlignment="1"/>
    <xf numFmtId="0" fontId="41" fillId="0" borderId="76" xfId="0" applyFont="1" applyBorder="1" applyAlignment="1"/>
    <xf numFmtId="0" fontId="41" fillId="0" borderId="19" xfId="0" applyFont="1" applyBorder="1" applyAlignment="1"/>
    <xf numFmtId="0" fontId="2" fillId="2" borderId="11" xfId="0" applyFont="1" applyFill="1" applyBorder="1" applyAlignment="1">
      <alignment vertical="center"/>
    </xf>
    <xf numFmtId="0" fontId="42" fillId="0" borderId="0" xfId="0" applyFont="1" applyFill="1"/>
    <xf numFmtId="0" fontId="3" fillId="2" borderId="0" xfId="0" applyFont="1" applyFill="1" applyBorder="1" applyAlignment="1">
      <alignment horizontal="left"/>
    </xf>
    <xf numFmtId="0" fontId="4" fillId="0" borderId="3" xfId="0" applyFont="1" applyBorder="1" applyAlignment="1">
      <alignment horizontal="left"/>
    </xf>
    <xf numFmtId="0" fontId="4" fillId="0" borderId="6" xfId="0" applyFont="1" applyBorder="1" applyAlignment="1">
      <alignment horizontal="left" vertical="center"/>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44" fontId="14" fillId="0" borderId="6" xfId="0" applyNumberFormat="1" applyFont="1" applyBorder="1" applyAlignment="1">
      <alignment horizontal="center" vertical="top"/>
    </xf>
    <xf numFmtId="165" fontId="13" fillId="0" borderId="6" xfId="0" applyNumberFormat="1" applyFont="1" applyBorder="1" applyAlignment="1">
      <alignment horizontal="center"/>
    </xf>
    <xf numFmtId="0" fontId="7" fillId="0" borderId="0" xfId="0" applyFont="1" applyFill="1" applyBorder="1"/>
    <xf numFmtId="0" fontId="11" fillId="0" borderId="0" xfId="0" applyFont="1"/>
    <xf numFmtId="0" fontId="4" fillId="0" borderId="0" xfId="0" applyFont="1"/>
    <xf numFmtId="0" fontId="0" fillId="0" borderId="77" xfId="0" applyFont="1" applyBorder="1" applyAlignment="1">
      <alignment horizontal="left" vertical="top"/>
    </xf>
    <xf numFmtId="0" fontId="1" fillId="0" borderId="16" xfId="0" applyFont="1" applyBorder="1" applyAlignment="1">
      <alignment horizontal="left"/>
    </xf>
    <xf numFmtId="0" fontId="1" fillId="0" borderId="78" xfId="0" applyFont="1" applyBorder="1" applyAlignment="1">
      <alignment horizontal="left"/>
    </xf>
    <xf numFmtId="164" fontId="13" fillId="0" borderId="79" xfId="0" applyNumberFormat="1" applyFont="1" applyBorder="1" applyAlignment="1">
      <alignment horizontal="right" vertical="center"/>
    </xf>
    <xf numFmtId="0" fontId="0" fillId="0" borderId="77" xfId="0" applyFont="1" applyBorder="1" applyAlignment="1">
      <alignment vertical="top"/>
    </xf>
    <xf numFmtId="0" fontId="0" fillId="0" borderId="16" xfId="0" applyBorder="1" applyAlignment="1"/>
    <xf numFmtId="0" fontId="0" fillId="0" borderId="16" xfId="0" applyFont="1" applyBorder="1" applyAlignment="1">
      <alignment vertical="top"/>
    </xf>
    <xf numFmtId="0" fontId="0" fillId="0" borderId="78" xfId="0" applyBorder="1" applyAlignment="1"/>
    <xf numFmtId="44" fontId="13" fillId="0" borderId="79" xfId="0" applyNumberFormat="1" applyFont="1" applyBorder="1" applyAlignment="1"/>
    <xf numFmtId="0" fontId="0" fillId="0" borderId="17" xfId="0" applyBorder="1" applyAlignment="1"/>
    <xf numFmtId="44" fontId="13" fillId="0" borderId="17" xfId="0" applyNumberFormat="1" applyFont="1" applyBorder="1" applyAlignment="1">
      <alignment horizontal="center"/>
    </xf>
    <xf numFmtId="0" fontId="0" fillId="0" borderId="80" xfId="0" applyBorder="1" applyAlignment="1"/>
    <xf numFmtId="0" fontId="0" fillId="0" borderId="0" xfId="0" applyBorder="1" applyAlignment="1" applyProtection="1">
      <protection locked="0"/>
    </xf>
    <xf numFmtId="0" fontId="0" fillId="0" borderId="17" xfId="0" applyBorder="1" applyAlignment="1">
      <alignment horizontal="left"/>
    </xf>
    <xf numFmtId="0" fontId="0" fillId="0" borderId="80" xfId="0" applyBorder="1" applyAlignment="1">
      <alignment horizontal="left"/>
    </xf>
    <xf numFmtId="0" fontId="4" fillId="0" borderId="0" xfId="0" applyFont="1" applyFill="1" applyBorder="1" applyAlignment="1"/>
    <xf numFmtId="0" fontId="4" fillId="0" borderId="0" xfId="0" applyFont="1" applyAlignment="1"/>
    <xf numFmtId="0" fontId="1" fillId="0" borderId="77" xfId="0" applyFont="1" applyBorder="1" applyAlignment="1" applyProtection="1">
      <alignment horizontal="left" vertical="top"/>
      <protection locked="0"/>
    </xf>
    <xf numFmtId="0" fontId="1" fillId="0" borderId="16" xfId="0" applyFont="1" applyBorder="1" applyAlignment="1" applyProtection="1">
      <alignment horizontal="left"/>
      <protection locked="0"/>
    </xf>
    <xf numFmtId="0" fontId="1" fillId="0" borderId="78" xfId="0" applyFont="1" applyBorder="1" applyAlignment="1" applyProtection="1">
      <alignment horizontal="left"/>
      <protection locked="0"/>
    </xf>
    <xf numFmtId="0" fontId="0" fillId="0" borderId="0" xfId="0" applyAlignment="1">
      <alignment horizontal="right"/>
    </xf>
    <xf numFmtId="3" fontId="41" fillId="0" borderId="0" xfId="0" applyNumberFormat="1" applyFont="1"/>
    <xf numFmtId="10" fontId="41" fillId="0" borderId="0" xfId="3" applyNumberFormat="1" applyFont="1"/>
    <xf numFmtId="3" fontId="45" fillId="11" borderId="18" xfId="0" applyNumberFormat="1" applyFont="1" applyFill="1" applyBorder="1" applyAlignment="1">
      <alignment horizontal="center" wrapText="1" readingOrder="1"/>
    </xf>
    <xf numFmtId="0" fontId="49" fillId="11" borderId="18" xfId="0" applyFont="1" applyFill="1" applyBorder="1" applyAlignment="1">
      <alignment horizontal="center" wrapText="1" readingOrder="1"/>
    </xf>
    <xf numFmtId="0" fontId="49" fillId="0" borderId="18" xfId="0" applyFont="1" applyBorder="1" applyAlignment="1">
      <alignment horizontal="center" wrapText="1" readingOrder="1"/>
    </xf>
    <xf numFmtId="0" fontId="44" fillId="0" borderId="18" xfId="0" applyFont="1" applyBorder="1" applyAlignment="1">
      <alignment horizontal="center" readingOrder="1"/>
    </xf>
    <xf numFmtId="10" fontId="46" fillId="0" borderId="20" xfId="0" applyNumberFormat="1" applyFont="1" applyBorder="1" applyAlignment="1">
      <alignment horizontal="center" vertical="center" wrapText="1" readingOrder="1"/>
    </xf>
    <xf numFmtId="0" fontId="47" fillId="0" borderId="0" xfId="0" applyFont="1" applyBorder="1" applyAlignment="1">
      <alignment vertical="center"/>
    </xf>
    <xf numFmtId="10" fontId="48" fillId="0" borderId="0" xfId="0" applyNumberFormat="1" applyFont="1" applyBorder="1" applyAlignment="1">
      <alignment horizontal="center" vertical="center" wrapText="1"/>
    </xf>
    <xf numFmtId="0" fontId="3" fillId="2" borderId="0" xfId="0" applyFont="1" applyFill="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vertical="center"/>
    </xf>
    <xf numFmtId="0" fontId="50" fillId="0" borderId="79" xfId="0" applyFont="1" applyBorder="1" applyAlignment="1">
      <alignment horizontal="center" vertical="center"/>
    </xf>
    <xf numFmtId="0" fontId="4" fillId="0" borderId="81" xfId="0" applyFont="1" applyBorder="1" applyAlignment="1">
      <alignment horizontal="left"/>
    </xf>
    <xf numFmtId="0" fontId="4" fillId="0" borderId="0" xfId="0" applyFont="1" applyBorder="1" applyAlignment="1"/>
    <xf numFmtId="0" fontId="49" fillId="0" borderId="0" xfId="0" applyFont="1" applyBorder="1" applyAlignment="1">
      <alignment horizontal="center" wrapText="1" readingOrder="1"/>
    </xf>
    <xf numFmtId="10" fontId="46" fillId="0" borderId="0" xfId="0" applyNumberFormat="1" applyFont="1" applyBorder="1" applyAlignment="1">
      <alignment horizontal="center" vertical="center" wrapText="1" readingOrder="1"/>
    </xf>
    <xf numFmtId="0" fontId="50" fillId="0" borderId="0" xfId="0" applyFont="1" applyBorder="1" applyAlignment="1">
      <alignment horizontal="center"/>
    </xf>
    <xf numFmtId="10" fontId="0" fillId="0" borderId="0" xfId="0" applyNumberFormat="1" applyAlignment="1">
      <alignment horizontal="left"/>
    </xf>
    <xf numFmtId="164" fontId="4" fillId="0" borderId="5" xfId="3" applyNumberFormat="1" applyFont="1" applyBorder="1" applyAlignment="1">
      <alignment horizontal="center"/>
    </xf>
    <xf numFmtId="8" fontId="0" fillId="0" borderId="0" xfId="0" applyNumberFormat="1" applyBorder="1" applyAlignment="1">
      <alignment horizontal="center"/>
    </xf>
    <xf numFmtId="0" fontId="4" fillId="0" borderId="1" xfId="0" applyFont="1" applyBorder="1" applyAlignment="1">
      <alignment horizontal="left"/>
    </xf>
    <xf numFmtId="177" fontId="0" fillId="0" borderId="0" xfId="1" applyNumberFormat="1" applyFont="1" applyBorder="1" applyAlignment="1">
      <alignment horizontal="center"/>
    </xf>
    <xf numFmtId="8" fontId="14" fillId="0" borderId="6" xfId="0" applyNumberFormat="1" applyFont="1" applyBorder="1" applyAlignment="1">
      <alignment horizontal="center" vertical="top"/>
    </xf>
    <xf numFmtId="172" fontId="11" fillId="0" borderId="82" xfId="1" applyNumberFormat="1" applyFont="1" applyFill="1" applyBorder="1" applyAlignment="1" applyProtection="1">
      <alignment horizontal="center" vertical="center"/>
      <protection locked="0"/>
    </xf>
    <xf numFmtId="0" fontId="11" fillId="0" borderId="82" xfId="0" applyFont="1" applyFill="1" applyBorder="1" applyAlignment="1" applyProtection="1">
      <alignment horizontal="center" vertical="center"/>
      <protection locked="0"/>
    </xf>
    <xf numFmtId="164" fontId="11" fillId="0" borderId="82" xfId="3" applyNumberFormat="1" applyFont="1" applyFill="1" applyBorder="1" applyAlignment="1" applyProtection="1">
      <alignment horizontal="center" vertical="center"/>
      <protection hidden="1"/>
    </xf>
    <xf numFmtId="43" fontId="0" fillId="0" borderId="0" xfId="1" applyNumberFormat="1" applyFont="1" applyBorder="1"/>
    <xf numFmtId="8" fontId="0" fillId="0" borderId="0" xfId="0" applyNumberFormat="1"/>
    <xf numFmtId="0" fontId="2" fillId="2" borderId="11" xfId="0" applyFont="1" applyFill="1" applyBorder="1" applyAlignment="1">
      <alignment horizontal="left" vertical="center"/>
    </xf>
    <xf numFmtId="0" fontId="7"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2" xfId="0" applyFont="1" applyFill="1" applyBorder="1" applyAlignment="1">
      <alignment vertical="center"/>
    </xf>
    <xf numFmtId="0" fontId="2" fillId="2" borderId="0" xfId="0" applyFont="1" applyFill="1" applyBorder="1" applyAlignment="1">
      <alignment vertical="center"/>
    </xf>
    <xf numFmtId="0" fontId="7" fillId="2" borderId="11" xfId="0" applyFont="1" applyFill="1" applyBorder="1" applyAlignment="1">
      <alignment vertical="center"/>
    </xf>
    <xf numFmtId="0" fontId="0" fillId="2" borderId="12" xfId="0" applyFill="1" applyBorder="1" applyAlignment="1">
      <alignment vertical="center"/>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0" fontId="2" fillId="2" borderId="12" xfId="0" applyFont="1" applyFill="1" applyBorder="1" applyAlignment="1">
      <alignment vertical="center" wrapText="1"/>
    </xf>
    <xf numFmtId="0" fontId="8" fillId="2" borderId="11" xfId="0" applyFont="1" applyFill="1" applyBorder="1" applyAlignment="1">
      <alignment vertical="center"/>
    </xf>
    <xf numFmtId="0" fontId="2" fillId="2" borderId="0" xfId="0" applyFont="1" applyFill="1" applyBorder="1" applyAlignment="1">
      <alignment vertical="center" wrapText="1"/>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172" fontId="0" fillId="0" borderId="0" xfId="1" applyNumberFormat="1" applyFont="1"/>
    <xf numFmtId="172" fontId="0" fillId="0" borderId="0" xfId="0" applyNumberFormat="1"/>
    <xf numFmtId="0" fontId="41" fillId="0" borderId="0" xfId="0" applyFont="1" applyBorder="1" applyAlignment="1"/>
    <xf numFmtId="0" fontId="41" fillId="0" borderId="0" xfId="0" applyFont="1" applyBorder="1" applyAlignment="1">
      <alignment wrapText="1"/>
    </xf>
    <xf numFmtId="0" fontId="11" fillId="3" borderId="82" xfId="0" applyFont="1" applyFill="1" applyBorder="1" applyAlignment="1" applyProtection="1">
      <alignment horizontal="center" vertical="center"/>
      <protection locked="0"/>
    </xf>
    <xf numFmtId="0" fontId="12" fillId="2" borderId="11" xfId="0" applyFont="1" applyFill="1" applyBorder="1" applyAlignment="1">
      <alignment vertical="center" wrapText="1"/>
    </xf>
    <xf numFmtId="0" fontId="12" fillId="2" borderId="0" xfId="0" applyFont="1" applyFill="1" applyBorder="1" applyAlignment="1">
      <alignment vertical="center" wrapText="1"/>
    </xf>
    <xf numFmtId="0" fontId="12" fillId="2" borderId="12" xfId="0" applyFont="1" applyFill="1" applyBorder="1" applyAlignment="1">
      <alignment vertical="center" wrapText="1"/>
    </xf>
    <xf numFmtId="0" fontId="3" fillId="2" borderId="85" xfId="0" applyFont="1" applyFill="1" applyBorder="1" applyAlignment="1">
      <alignment horizontal="left"/>
    </xf>
    <xf numFmtId="0" fontId="3" fillId="2" borderId="86" xfId="0" applyFont="1" applyFill="1" applyBorder="1" applyAlignment="1">
      <alignment horizontal="left"/>
    </xf>
    <xf numFmtId="0" fontId="3" fillId="2" borderId="87" xfId="0" applyFont="1" applyFill="1" applyBorder="1" applyAlignment="1">
      <alignment horizontal="left"/>
    </xf>
    <xf numFmtId="0" fontId="4" fillId="0" borderId="88" xfId="0" applyFont="1" applyBorder="1" applyAlignment="1">
      <alignment horizontal="left" vertical="center"/>
    </xf>
    <xf numFmtId="0" fontId="4" fillId="0" borderId="90" xfId="0" applyFont="1" applyBorder="1" applyAlignment="1">
      <alignment horizontal="left" vertical="center"/>
    </xf>
    <xf numFmtId="0" fontId="50" fillId="0" borderId="91" xfId="0" applyFont="1" applyBorder="1" applyAlignment="1">
      <alignment horizontal="center" vertical="center"/>
    </xf>
    <xf numFmtId="0" fontId="4" fillId="0" borderId="92" xfId="0" applyFont="1" applyBorder="1" applyAlignment="1">
      <alignment horizontal="left"/>
    </xf>
    <xf numFmtId="164" fontId="4" fillId="0" borderId="93" xfId="3" applyNumberFormat="1" applyFont="1" applyBorder="1" applyAlignment="1">
      <alignment horizontal="center"/>
    </xf>
    <xf numFmtId="164" fontId="4" fillId="0" borderId="94" xfId="0" applyNumberFormat="1" applyFont="1" applyBorder="1" applyAlignment="1">
      <alignment horizontal="center"/>
    </xf>
    <xf numFmtId="164" fontId="4" fillId="0" borderId="94" xfId="0" applyNumberFormat="1" applyFont="1" applyBorder="1" applyAlignment="1">
      <alignment horizontal="center" wrapText="1"/>
    </xf>
    <xf numFmtId="0" fontId="4" fillId="0" borderId="95" xfId="0" applyFont="1" applyBorder="1" applyAlignment="1"/>
    <xf numFmtId="164" fontId="4" fillId="0" borderId="96" xfId="0" applyNumberFormat="1" applyFont="1" applyBorder="1" applyAlignment="1">
      <alignment wrapText="1"/>
    </xf>
    <xf numFmtId="164" fontId="4" fillId="0" borderId="0" xfId="0" applyNumberFormat="1" applyFont="1" applyBorder="1" applyAlignment="1">
      <alignment wrapText="1"/>
    </xf>
    <xf numFmtId="0" fontId="4" fillId="0" borderId="101" xfId="0" applyFont="1" applyBorder="1" applyAlignment="1">
      <alignment horizontal="left" vertical="center"/>
    </xf>
    <xf numFmtId="0" fontId="50" fillId="0" borderId="101" xfId="0" applyFont="1" applyBorder="1" applyAlignment="1">
      <alignment horizontal="center" vertical="center"/>
    </xf>
    <xf numFmtId="0" fontId="4" fillId="0" borderId="105" xfId="0" applyFont="1" applyBorder="1" applyAlignment="1">
      <alignment horizontal="left" vertical="center"/>
    </xf>
    <xf numFmtId="0" fontId="50" fillId="0" borderId="106" xfId="0" applyFont="1" applyBorder="1" applyAlignment="1">
      <alignment horizontal="center" vertical="center"/>
    </xf>
    <xf numFmtId="0" fontId="4" fillId="0" borderId="83" xfId="0" applyFont="1" applyBorder="1" applyAlignment="1">
      <alignment wrapText="1"/>
    </xf>
    <xf numFmtId="0" fontId="4" fillId="0" borderId="108" xfId="0" applyFont="1" applyBorder="1" applyAlignment="1">
      <alignment wrapText="1"/>
    </xf>
    <xf numFmtId="0" fontId="4" fillId="0" borderId="107" xfId="0" applyFont="1" applyBorder="1" applyAlignment="1"/>
    <xf numFmtId="0" fontId="51" fillId="0" borderId="0" xfId="0" applyFont="1" applyFill="1" applyAlignment="1">
      <alignment horizontal="center" vertical="center"/>
    </xf>
    <xf numFmtId="0" fontId="51" fillId="0" borderId="0" xfId="0" applyFont="1" applyFill="1" applyAlignment="1">
      <alignment horizontal="right" vertical="center"/>
    </xf>
    <xf numFmtId="0" fontId="4" fillId="0" borderId="0" xfId="0" applyFont="1" applyBorder="1" applyAlignment="1">
      <alignment horizontal="left" wrapText="1"/>
    </xf>
    <xf numFmtId="49" fontId="7" fillId="2" borderId="0" xfId="0" applyNumberFormat="1" applyFont="1" applyFill="1" applyBorder="1" applyAlignment="1">
      <alignment vertical="center" wrapText="1"/>
    </xf>
    <xf numFmtId="49" fontId="7" fillId="2" borderId="12" xfId="0" applyNumberFormat="1" applyFont="1" applyFill="1" applyBorder="1" applyAlignment="1">
      <alignment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4" fillId="0" borderId="92" xfId="0" applyFont="1" applyBorder="1" applyAlignment="1">
      <alignment horizontal="left"/>
    </xf>
    <xf numFmtId="0" fontId="4" fillId="0" borderId="1" xfId="0" applyFont="1" applyBorder="1" applyAlignment="1">
      <alignment horizontal="left"/>
    </xf>
    <xf numFmtId="0" fontId="0" fillId="0" borderId="0" xfId="0" applyAlignment="1">
      <alignment vertical="top"/>
    </xf>
    <xf numFmtId="0" fontId="4" fillId="0" borderId="0" xfId="0" applyFont="1" applyBorder="1" applyAlignment="1">
      <alignment horizontal="left" vertical="top"/>
    </xf>
    <xf numFmtId="0" fontId="41" fillId="0" borderId="0" xfId="0" applyFont="1" applyBorder="1" applyAlignment="1">
      <alignment vertical="top"/>
    </xf>
    <xf numFmtId="0" fontId="41" fillId="0" borderId="0" xfId="0" applyFont="1" applyBorder="1" applyAlignment="1">
      <alignment vertical="top" wrapText="1"/>
    </xf>
    <xf numFmtId="0" fontId="0" fillId="0" borderId="0" xfId="0" applyBorder="1" applyAlignment="1">
      <alignment vertical="top"/>
    </xf>
    <xf numFmtId="0" fontId="0" fillId="0" borderId="0" xfId="0" applyFont="1" applyAlignment="1">
      <alignment vertical="top"/>
    </xf>
    <xf numFmtId="0" fontId="0" fillId="0" borderId="0" xfId="0" applyFont="1" applyBorder="1" applyAlignment="1">
      <alignment horizontal="left" vertical="top"/>
    </xf>
    <xf numFmtId="0" fontId="0" fillId="0" borderId="0" xfId="0" applyFont="1" applyBorder="1" applyAlignment="1">
      <alignment vertical="top"/>
    </xf>
    <xf numFmtId="164" fontId="4" fillId="0" borderId="105" xfId="3" applyNumberFormat="1" applyFont="1" applyBorder="1" applyAlignment="1">
      <alignment horizontal="left" vertical="center"/>
    </xf>
    <xf numFmtId="0" fontId="4" fillId="0" borderId="92" xfId="0" applyFont="1" applyBorder="1" applyAlignment="1">
      <alignment horizontal="left"/>
    </xf>
    <xf numFmtId="0" fontId="4" fillId="0" borderId="1" xfId="0" applyFont="1" applyBorder="1" applyAlignment="1">
      <alignment horizontal="left"/>
    </xf>
    <xf numFmtId="164" fontId="4" fillId="0" borderId="5" xfId="3" quotePrefix="1" applyNumberFormat="1" applyFont="1" applyBorder="1" applyAlignment="1">
      <alignment horizontal="center"/>
    </xf>
    <xf numFmtId="164" fontId="4" fillId="0" borderId="93" xfId="3" quotePrefix="1" applyNumberFormat="1" applyFont="1" applyBorder="1" applyAlignment="1">
      <alignment horizontal="center"/>
    </xf>
    <xf numFmtId="10" fontId="0" fillId="0" borderId="0" xfId="0" quotePrefix="1" applyNumberFormat="1" applyAlignment="1">
      <alignment horizontal="left"/>
    </xf>
    <xf numFmtId="164" fontId="4" fillId="0" borderId="94" xfId="0" quotePrefix="1" applyNumberFormat="1" applyFont="1" applyBorder="1" applyAlignment="1">
      <alignment horizontal="center"/>
    </xf>
    <xf numFmtId="0" fontId="0" fillId="0" borderId="0" xfId="0" applyAlignment="1" applyProtection="1">
      <alignment horizontal="center"/>
    </xf>
    <xf numFmtId="44" fontId="16" fillId="4" borderId="68" xfId="2" applyFill="1" applyBorder="1" applyProtection="1"/>
    <xf numFmtId="0" fontId="20" fillId="2" borderId="72" xfId="0" applyFont="1" applyFill="1" applyBorder="1" applyAlignment="1" applyProtection="1">
      <alignment horizontal="center"/>
    </xf>
    <xf numFmtId="0" fontId="20" fillId="2" borderId="61" xfId="0" applyFont="1" applyFill="1" applyBorder="1" applyAlignment="1" applyProtection="1">
      <alignment horizontal="center"/>
    </xf>
    <xf numFmtId="0" fontId="20" fillId="2" borderId="30" xfId="0" applyFont="1" applyFill="1" applyBorder="1" applyProtection="1"/>
    <xf numFmtId="0" fontId="20" fillId="2" borderId="70" xfId="0" applyFont="1" applyFill="1" applyBorder="1" applyProtection="1"/>
    <xf numFmtId="0" fontId="20" fillId="2" borderId="72" xfId="0" applyFont="1" applyFill="1" applyBorder="1" applyAlignment="1" applyProtection="1">
      <alignment horizontal="center" wrapText="1"/>
    </xf>
    <xf numFmtId="0" fontId="20" fillId="4" borderId="0" xfId="0" applyFont="1" applyFill="1" applyBorder="1" applyAlignment="1" applyProtection="1">
      <alignment horizontal="center" wrapText="1"/>
    </xf>
    <xf numFmtId="0" fontId="0" fillId="0" borderId="0" xfId="0" applyProtection="1"/>
    <xf numFmtId="0" fontId="37" fillId="0" borderId="73" xfId="0" applyFont="1" applyFill="1" applyBorder="1" applyAlignment="1" applyProtection="1">
      <alignment horizontal="center" vertical="center"/>
    </xf>
    <xf numFmtId="0" fontId="37" fillId="0" borderId="39" xfId="0" applyFont="1" applyFill="1" applyBorder="1" applyAlignment="1" applyProtection="1">
      <alignment horizontal="center" vertical="center"/>
    </xf>
    <xf numFmtId="0" fontId="37" fillId="0" borderId="31" xfId="0" applyFont="1" applyFill="1" applyBorder="1" applyAlignment="1" applyProtection="1">
      <alignment horizontal="center" vertical="center"/>
    </xf>
    <xf numFmtId="0" fontId="37" fillId="0" borderId="71" xfId="0" applyFont="1" applyFill="1" applyBorder="1" applyAlignment="1" applyProtection="1">
      <alignment horizontal="center" vertical="center"/>
    </xf>
    <xf numFmtId="0" fontId="20" fillId="5" borderId="0" xfId="0" applyFont="1" applyFill="1" applyBorder="1" applyAlignment="1" applyProtection="1">
      <alignment horizontal="center"/>
    </xf>
    <xf numFmtId="44" fontId="21" fillId="4" borderId="21" xfId="2" applyFont="1" applyFill="1" applyBorder="1" applyAlignment="1" applyProtection="1">
      <alignment horizontal="center"/>
    </xf>
    <xf numFmtId="0" fontId="36" fillId="2" borderId="0" xfId="0" applyFont="1" applyFill="1" applyBorder="1" applyProtection="1"/>
    <xf numFmtId="0" fontId="23" fillId="6" borderId="0" xfId="0" applyFont="1" applyFill="1" applyProtection="1"/>
    <xf numFmtId="0" fontId="24" fillId="7" borderId="18" xfId="0" applyFont="1" applyFill="1" applyBorder="1" applyAlignment="1" applyProtection="1">
      <alignment horizontal="center" vertical="center"/>
    </xf>
    <xf numFmtId="44" fontId="17" fillId="10" borderId="46" xfId="2" applyFont="1" applyFill="1" applyBorder="1" applyProtection="1"/>
    <xf numFmtId="0" fontId="21" fillId="4" borderId="0" xfId="0" applyFont="1" applyFill="1" applyBorder="1" applyAlignment="1" applyProtection="1">
      <alignment horizontal="center"/>
    </xf>
    <xf numFmtId="0" fontId="23" fillId="0" borderId="0" xfId="0" applyFont="1" applyProtection="1"/>
    <xf numFmtId="0" fontId="27" fillId="0" borderId="0" xfId="0" applyFont="1" applyProtection="1"/>
    <xf numFmtId="44" fontId="17" fillId="10" borderId="49" xfId="2" applyFont="1" applyFill="1" applyBorder="1" applyProtection="1"/>
    <xf numFmtId="0" fontId="1" fillId="9" borderId="18" xfId="0" applyFont="1" applyFill="1" applyBorder="1" applyAlignment="1" applyProtection="1">
      <alignment horizontal="center" vertical="center" wrapText="1"/>
    </xf>
    <xf numFmtId="14" fontId="0" fillId="0" borderId="0" xfId="0" applyNumberFormat="1" applyAlignment="1" applyProtection="1">
      <alignment horizontal="center"/>
    </xf>
    <xf numFmtId="0" fontId="0" fillId="2" borderId="0" xfId="0" applyFill="1" applyBorder="1" applyProtection="1"/>
    <xf numFmtId="0" fontId="26" fillId="0" borderId="18" xfId="0" applyFont="1" applyBorder="1" applyAlignment="1" applyProtection="1">
      <alignment horizontal="center"/>
    </xf>
    <xf numFmtId="170" fontId="26" fillId="0" borderId="18" xfId="0" applyNumberFormat="1" applyFont="1" applyBorder="1" applyAlignment="1" applyProtection="1">
      <alignment horizontal="center"/>
    </xf>
    <xf numFmtId="171" fontId="26" fillId="0" borderId="18" xfId="1" applyNumberFormat="1" applyFont="1" applyBorder="1" applyProtection="1"/>
    <xf numFmtId="172" fontId="26" fillId="0" borderId="18" xfId="1" applyNumberFormat="1" applyFont="1" applyBorder="1" applyProtection="1"/>
    <xf numFmtId="168" fontId="29" fillId="0" borderId="21" xfId="2" applyNumberFormat="1" applyFont="1" applyFill="1" applyBorder="1" applyProtection="1"/>
    <xf numFmtId="1" fontId="0" fillId="2" borderId="0" xfId="0" applyNumberFormat="1" applyFill="1" applyBorder="1" applyProtection="1"/>
    <xf numFmtId="174" fontId="16" fillId="2" borderId="0" xfId="3" applyNumberFormat="1" applyFill="1" applyBorder="1" applyProtection="1"/>
    <xf numFmtId="0" fontId="0" fillId="2" borderId="0" xfId="0" applyFill="1" applyProtection="1"/>
    <xf numFmtId="0" fontId="0" fillId="0" borderId="18" xfId="0" applyBorder="1" applyAlignment="1" applyProtection="1">
      <alignment horizontal="center"/>
    </xf>
    <xf numFmtId="170" fontId="0" fillId="0" borderId="18" xfId="0" applyNumberFormat="1" applyBorder="1" applyAlignment="1" applyProtection="1">
      <alignment horizontal="center"/>
    </xf>
    <xf numFmtId="171" fontId="0" fillId="0" borderId="18" xfId="1" applyNumberFormat="1" applyFont="1" applyBorder="1" applyProtection="1"/>
    <xf numFmtId="172" fontId="0" fillId="0" borderId="18" xfId="1" applyNumberFormat="1" applyFont="1" applyBorder="1" applyProtection="1"/>
    <xf numFmtId="174" fontId="0" fillId="2" borderId="0" xfId="0" applyNumberFormat="1" applyFill="1" applyBorder="1" applyProtection="1"/>
    <xf numFmtId="168" fontId="0" fillId="2" borderId="0" xfId="0" applyNumberFormat="1" applyFill="1" applyProtection="1"/>
    <xf numFmtId="175" fontId="0" fillId="2" borderId="0" xfId="0" applyNumberFormat="1" applyFill="1" applyProtection="1"/>
    <xf numFmtId="0" fontId="0" fillId="8" borderId="0" xfId="0" applyFill="1" applyProtection="1"/>
    <xf numFmtId="168" fontId="29" fillId="0" borderId="29" xfId="2" applyNumberFormat="1" applyFont="1" applyFill="1" applyBorder="1" applyProtection="1"/>
    <xf numFmtId="168" fontId="29" fillId="0" borderId="26" xfId="2" applyNumberFormat="1" applyFont="1" applyFill="1" applyBorder="1" applyProtection="1"/>
    <xf numFmtId="168" fontId="29" fillId="0" borderId="27" xfId="2" applyNumberFormat="1" applyFont="1" applyFill="1" applyBorder="1" applyProtection="1"/>
    <xf numFmtId="0" fontId="20" fillId="0" borderId="0" xfId="0" applyFont="1" applyBorder="1" applyAlignment="1" applyProtection="1">
      <alignment horizontal="center" vertical="center"/>
    </xf>
    <xf numFmtId="0" fontId="20" fillId="0" borderId="18" xfId="0" applyFont="1" applyBorder="1" applyAlignment="1" applyProtection="1">
      <alignment horizontal="center" vertical="center"/>
    </xf>
    <xf numFmtId="0" fontId="30" fillId="0" borderId="18" xfId="0" applyFont="1" applyBorder="1" applyAlignment="1" applyProtection="1">
      <alignment horizontal="right" vertical="center"/>
    </xf>
    <xf numFmtId="2" fontId="31" fillId="0" borderId="18" xfId="0" applyNumberFormat="1" applyFont="1" applyBorder="1" applyAlignment="1" applyProtection="1">
      <alignment vertical="center"/>
    </xf>
    <xf numFmtId="0" fontId="19" fillId="2" borderId="0" xfId="0" applyFont="1" applyFill="1" applyBorder="1" applyProtection="1"/>
    <xf numFmtId="0" fontId="26" fillId="0" borderId="0" xfId="0" applyFont="1" applyFill="1" applyBorder="1" applyAlignment="1" applyProtection="1">
      <alignment horizontal="center" vertical="center" wrapText="1"/>
    </xf>
    <xf numFmtId="0" fontId="26" fillId="0" borderId="18" xfId="0" applyFont="1" applyFill="1" applyBorder="1" applyAlignment="1" applyProtection="1">
      <alignment horizontal="center" vertical="center" wrapText="1"/>
    </xf>
    <xf numFmtId="44" fontId="16" fillId="0" borderId="0" xfId="2" applyProtection="1"/>
    <xf numFmtId="44" fontId="16" fillId="0" borderId="23" xfId="2" applyBorder="1" applyProtection="1"/>
    <xf numFmtId="44" fontId="19" fillId="0" borderId="0" xfId="2" applyFont="1" applyFill="1" applyBorder="1" applyProtection="1"/>
    <xf numFmtId="44" fontId="19" fillId="0" borderId="24" xfId="2" applyFont="1" applyFill="1" applyBorder="1" applyProtection="1"/>
    <xf numFmtId="44" fontId="16" fillId="0" borderId="0" xfId="2" applyFill="1" applyBorder="1" applyProtection="1"/>
    <xf numFmtId="0" fontId="0" fillId="0" borderId="0" xfId="0" applyFill="1" applyBorder="1" applyProtection="1"/>
    <xf numFmtId="0" fontId="0" fillId="0" borderId="0" xfId="0" applyFill="1" applyProtection="1"/>
    <xf numFmtId="44" fontId="19" fillId="0" borderId="0" xfId="2" applyFont="1" applyBorder="1" applyProtection="1"/>
    <xf numFmtId="44" fontId="19" fillId="0" borderId="24" xfId="2" applyFont="1" applyBorder="1" applyProtection="1"/>
    <xf numFmtId="0" fontId="0" fillId="0" borderId="0" xfId="0" applyBorder="1" applyProtection="1"/>
    <xf numFmtId="49" fontId="7" fillId="2" borderId="11"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wrapText="1"/>
    </xf>
    <xf numFmtId="49" fontId="7" fillId="2" borderId="12" xfId="0" applyNumberFormat="1" applyFont="1" applyFill="1" applyBorder="1" applyAlignment="1">
      <alignment horizontal="left" vertical="top" wrapText="1"/>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4" fillId="0" borderId="1" xfId="0" applyFont="1" applyBorder="1" applyAlignment="1">
      <alignment horizontal="left" wrapText="1"/>
    </xf>
    <xf numFmtId="0" fontId="4" fillId="0" borderId="6" xfId="0" applyFont="1" applyBorder="1" applyAlignment="1">
      <alignment horizontal="left" wrapText="1"/>
    </xf>
    <xf numFmtId="0" fontId="4" fillId="0" borderId="109" xfId="0" applyFont="1" applyBorder="1" applyAlignment="1">
      <alignment horizontal="left"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6" fontId="43" fillId="0" borderId="17" xfId="0" applyNumberFormat="1" applyFont="1" applyBorder="1" applyAlignment="1" applyProtection="1">
      <alignment horizontal="center"/>
      <protection locked="0"/>
    </xf>
    <xf numFmtId="176" fontId="43" fillId="0" borderId="80" xfId="0" applyNumberFormat="1" applyFont="1" applyBorder="1" applyAlignment="1" applyProtection="1">
      <alignment horizontal="center"/>
      <protection locked="0"/>
    </xf>
    <xf numFmtId="0" fontId="43" fillId="0" borderId="79" xfId="0" applyFont="1" applyBorder="1" applyAlignment="1" applyProtection="1">
      <alignment horizontal="left"/>
      <protection locked="0"/>
    </xf>
    <xf numFmtId="0" fontId="43" fillId="0" borderId="17" xfId="0" applyFont="1" applyBorder="1" applyAlignment="1" applyProtection="1">
      <alignment horizontal="left"/>
      <protection locked="0"/>
    </xf>
    <xf numFmtId="0" fontId="3" fillId="2" borderId="0" xfId="0" applyFont="1" applyFill="1" applyBorder="1" applyAlignment="1">
      <alignment horizontal="left"/>
    </xf>
    <xf numFmtId="0" fontId="4" fillId="0" borderId="6" xfId="0" applyFont="1" applyBorder="1" applyAlignment="1">
      <alignment horizontal="left"/>
    </xf>
    <xf numFmtId="44" fontId="39" fillId="2" borderId="62" xfId="2" applyFont="1" applyFill="1" applyBorder="1" applyAlignment="1" applyProtection="1">
      <alignment horizontal="center" vertical="center"/>
    </xf>
    <xf numFmtId="44" fontId="39" fillId="2" borderId="37" xfId="2" applyFont="1" applyFill="1" applyBorder="1" applyAlignment="1" applyProtection="1">
      <alignment horizontal="center" vertical="center"/>
    </xf>
    <xf numFmtId="44" fontId="39" fillId="2" borderId="63" xfId="2" applyFont="1" applyFill="1" applyBorder="1" applyAlignment="1" applyProtection="1">
      <alignment horizontal="center" vertical="center"/>
    </xf>
    <xf numFmtId="44" fontId="40" fillId="2" borderId="62" xfId="2" applyFont="1" applyFill="1" applyBorder="1" applyAlignment="1" applyProtection="1">
      <alignment horizontal="center" vertical="center"/>
    </xf>
    <xf numFmtId="44" fontId="40" fillId="2" borderId="63" xfId="2" applyFont="1" applyFill="1" applyBorder="1" applyAlignment="1" applyProtection="1">
      <alignment horizontal="center" vertical="center"/>
    </xf>
    <xf numFmtId="10" fontId="22" fillId="6" borderId="74" xfId="3" applyNumberFormat="1" applyFont="1" applyFill="1" applyBorder="1" applyAlignment="1" applyProtection="1">
      <alignment horizontal="center" vertical="center"/>
      <protection locked="0"/>
    </xf>
    <xf numFmtId="10" fontId="22" fillId="6" borderId="75" xfId="3" applyNumberFormat="1" applyFont="1" applyFill="1" applyBorder="1" applyAlignment="1" applyProtection="1">
      <alignment horizontal="center" vertical="center"/>
      <protection locked="0"/>
    </xf>
    <xf numFmtId="169" fontId="28" fillId="8" borderId="20" xfId="0" applyNumberFormat="1" applyFont="1" applyFill="1" applyBorder="1" applyAlignment="1" applyProtection="1">
      <alignment horizontal="center"/>
    </xf>
    <xf numFmtId="169" fontId="28" fillId="8" borderId="19" xfId="0" applyNumberFormat="1" applyFont="1" applyFill="1" applyBorder="1" applyAlignment="1" applyProtection="1">
      <alignment horizontal="center"/>
    </xf>
    <xf numFmtId="173" fontId="19" fillId="2" borderId="49" xfId="2" applyNumberFormat="1" applyFont="1" applyFill="1" applyBorder="1" applyAlignment="1" applyProtection="1"/>
    <xf numFmtId="0" fontId="25" fillId="8" borderId="20" xfId="0" applyFont="1" applyFill="1" applyBorder="1" applyAlignment="1" applyProtection="1">
      <alignment horizontal="center" vertical="center"/>
    </xf>
    <xf numFmtId="0" fontId="25" fillId="8" borderId="19" xfId="0" applyFont="1" applyFill="1" applyBorder="1" applyAlignment="1" applyProtection="1">
      <alignment horizontal="center" vertical="center"/>
    </xf>
    <xf numFmtId="0" fontId="33" fillId="10" borderId="45" xfId="0" applyFont="1" applyFill="1" applyBorder="1" applyAlignment="1" applyProtection="1">
      <alignment horizontal="center" vertical="center"/>
    </xf>
    <xf numFmtId="0" fontId="33" fillId="10" borderId="48" xfId="0" applyFont="1" applyFill="1" applyBorder="1" applyAlignment="1" applyProtection="1">
      <alignment horizontal="center" vertical="center"/>
    </xf>
    <xf numFmtId="0" fontId="33" fillId="10" borderId="51" xfId="0" applyFont="1" applyFill="1" applyBorder="1" applyAlignment="1" applyProtection="1">
      <alignment horizontal="center" vertical="center"/>
    </xf>
    <xf numFmtId="44" fontId="33" fillId="10" borderId="46" xfId="2" applyFont="1" applyFill="1" applyBorder="1" applyAlignment="1" applyProtection="1">
      <alignment horizontal="center" vertical="center" wrapText="1"/>
    </xf>
    <xf numFmtId="44" fontId="33" fillId="10" borderId="49" xfId="2" applyFont="1" applyFill="1" applyBorder="1" applyAlignment="1" applyProtection="1">
      <alignment horizontal="center" vertical="center" wrapText="1"/>
    </xf>
    <xf numFmtId="44" fontId="33" fillId="10" borderId="52" xfId="2" applyFont="1" applyFill="1" applyBorder="1" applyAlignment="1" applyProtection="1">
      <alignment horizontal="center" vertical="center" wrapText="1"/>
    </xf>
    <xf numFmtId="44" fontId="33" fillId="10" borderId="46" xfId="2" applyFont="1" applyFill="1" applyBorder="1" applyAlignment="1" applyProtection="1">
      <alignment horizontal="center" vertical="center"/>
    </xf>
    <xf numFmtId="44" fontId="33" fillId="10" borderId="49" xfId="2" applyFont="1" applyFill="1" applyBorder="1" applyAlignment="1" applyProtection="1">
      <alignment horizontal="center" vertical="center"/>
    </xf>
    <xf numFmtId="44" fontId="33" fillId="10" borderId="52" xfId="2" applyFont="1" applyFill="1" applyBorder="1" applyAlignment="1" applyProtection="1">
      <alignment horizontal="center" vertical="center"/>
    </xf>
    <xf numFmtId="0" fontId="17" fillId="10" borderId="46" xfId="0" applyFont="1" applyFill="1" applyBorder="1" applyAlignment="1" applyProtection="1">
      <alignment vertical="center"/>
    </xf>
    <xf numFmtId="0" fontId="17" fillId="10" borderId="49" xfId="0" applyFont="1" applyFill="1" applyBorder="1" applyAlignment="1" applyProtection="1">
      <alignment vertical="center"/>
    </xf>
    <xf numFmtId="0" fontId="17" fillId="10" borderId="52" xfId="0" applyFont="1" applyFill="1" applyBorder="1" applyAlignment="1" applyProtection="1">
      <alignment vertical="center"/>
    </xf>
    <xf numFmtId="0" fontId="34" fillId="10" borderId="47" xfId="0" applyFont="1" applyFill="1" applyBorder="1" applyAlignment="1" applyProtection="1">
      <alignment horizontal="center" vertical="center" wrapText="1"/>
    </xf>
    <xf numFmtId="0" fontId="34" fillId="10" borderId="50" xfId="0" applyFont="1" applyFill="1" applyBorder="1" applyAlignment="1" applyProtection="1">
      <alignment horizontal="center" vertical="center" wrapText="1"/>
    </xf>
    <xf numFmtId="0" fontId="34" fillId="10" borderId="53" xfId="0" applyFont="1" applyFill="1" applyBorder="1" applyAlignment="1" applyProtection="1">
      <alignment horizontal="center" vertical="center" wrapText="1"/>
    </xf>
    <xf numFmtId="0" fontId="35" fillId="10" borderId="33" xfId="0" applyFont="1" applyFill="1" applyBorder="1" applyAlignment="1" applyProtection="1">
      <alignment horizontal="center" vertical="center" wrapText="1"/>
    </xf>
    <xf numFmtId="0" fontId="35" fillId="10" borderId="34" xfId="0" applyFont="1" applyFill="1" applyBorder="1" applyAlignment="1" applyProtection="1">
      <alignment horizontal="center" vertical="center" wrapText="1"/>
    </xf>
    <xf numFmtId="167" fontId="22" fillId="6" borderId="74" xfId="2" applyNumberFormat="1" applyFont="1" applyFill="1" applyBorder="1" applyAlignment="1" applyProtection="1">
      <alignment horizontal="center" vertical="center"/>
      <protection locked="0"/>
    </xf>
    <xf numFmtId="167" fontId="22" fillId="6" borderId="32" xfId="2" applyNumberFormat="1" applyFont="1" applyFill="1" applyBorder="1" applyAlignment="1" applyProtection="1">
      <alignment horizontal="center" vertical="center"/>
      <protection locked="0"/>
    </xf>
    <xf numFmtId="173" fontId="19" fillId="2" borderId="56" xfId="2" applyNumberFormat="1" applyFont="1" applyFill="1" applyBorder="1" applyAlignment="1" applyProtection="1"/>
    <xf numFmtId="173" fontId="19" fillId="4" borderId="23" xfId="2" applyNumberFormat="1" applyFont="1" applyFill="1" applyBorder="1" applyAlignment="1" applyProtection="1"/>
    <xf numFmtId="173" fontId="19" fillId="4" borderId="0" xfId="2" applyNumberFormat="1" applyFont="1" applyFill="1" applyBorder="1" applyAlignment="1" applyProtection="1"/>
    <xf numFmtId="173" fontId="19" fillId="4" borderId="24" xfId="2" applyNumberFormat="1" applyFont="1" applyFill="1" applyBorder="1" applyAlignment="1" applyProtection="1"/>
    <xf numFmtId="44" fontId="16" fillId="2" borderId="8" xfId="2" applyFill="1" applyBorder="1" applyAlignment="1" applyProtection="1"/>
    <xf numFmtId="0" fontId="0" fillId="2" borderId="9" xfId="0" applyFill="1" applyBorder="1" applyAlignment="1" applyProtection="1"/>
    <xf numFmtId="0" fontId="0" fillId="2" borderId="10" xfId="0" applyFill="1" applyBorder="1" applyAlignment="1" applyProtection="1"/>
    <xf numFmtId="0" fontId="0" fillId="2" borderId="11" xfId="0" applyFill="1" applyBorder="1" applyAlignment="1" applyProtection="1"/>
    <xf numFmtId="0" fontId="0" fillId="2" borderId="0" xfId="0" applyFill="1" applyBorder="1" applyAlignment="1" applyProtection="1"/>
    <xf numFmtId="0" fontId="0" fillId="2" borderId="12" xfId="0" applyFill="1" applyBorder="1" applyAlignment="1" applyProtection="1"/>
    <xf numFmtId="0" fontId="0" fillId="2" borderId="13" xfId="0" applyFill="1" applyBorder="1" applyAlignment="1" applyProtection="1"/>
    <xf numFmtId="0" fontId="0" fillId="2" borderId="14" xfId="0" applyFill="1" applyBorder="1" applyAlignment="1" applyProtection="1"/>
    <xf numFmtId="0" fontId="0" fillId="2" borderId="15" xfId="0" applyFill="1" applyBorder="1" applyAlignment="1" applyProtection="1"/>
    <xf numFmtId="0" fontId="0" fillId="2" borderId="58" xfId="0" applyFill="1" applyBorder="1" applyAlignment="1" applyProtection="1">
      <alignment horizontal="center"/>
    </xf>
    <xf numFmtId="0" fontId="0" fillId="2" borderId="59" xfId="0" applyFill="1" applyBorder="1" applyAlignment="1" applyProtection="1">
      <alignment horizontal="center"/>
    </xf>
    <xf numFmtId="0" fontId="0" fillId="2" borderId="60" xfId="0" applyFill="1" applyBorder="1" applyAlignment="1" applyProtection="1">
      <alignment horizontal="center"/>
    </xf>
    <xf numFmtId="0" fontId="52" fillId="2" borderId="65" xfId="0" applyFont="1" applyFill="1" applyBorder="1" applyAlignment="1" applyProtection="1">
      <alignment horizontal="center" vertical="center" wrapText="1"/>
    </xf>
    <xf numFmtId="0" fontId="53" fillId="2" borderId="66" xfId="0" applyFont="1" applyFill="1" applyBorder="1" applyAlignment="1" applyProtection="1">
      <alignment horizontal="center" vertical="center" wrapText="1"/>
    </xf>
    <xf numFmtId="0" fontId="53" fillId="2" borderId="67" xfId="0" applyFont="1" applyFill="1" applyBorder="1" applyAlignment="1" applyProtection="1">
      <alignment horizontal="center" vertical="center" wrapText="1"/>
    </xf>
    <xf numFmtId="166" fontId="22" fillId="6" borderId="74" xfId="2" applyNumberFormat="1" applyFont="1" applyFill="1" applyBorder="1" applyAlignment="1" applyProtection="1">
      <alignment horizontal="center" vertical="center"/>
      <protection locked="0"/>
    </xf>
    <xf numFmtId="166" fontId="22" fillId="6" borderId="32" xfId="2" applyNumberFormat="1" applyFont="1" applyFill="1" applyBorder="1" applyAlignment="1" applyProtection="1">
      <alignment horizontal="center" vertical="center"/>
      <protection locked="0"/>
    </xf>
    <xf numFmtId="0" fontId="4" fillId="0" borderId="99" xfId="0" applyFont="1" applyBorder="1" applyAlignment="1">
      <alignment horizontal="left" wrapText="1"/>
    </xf>
    <xf numFmtId="0" fontId="4" fillId="0" borderId="84" xfId="0" applyFont="1" applyBorder="1" applyAlignment="1">
      <alignment horizontal="left" wrapText="1"/>
    </xf>
    <xf numFmtId="0" fontId="4" fillId="0" borderId="100" xfId="0" applyFont="1" applyBorder="1" applyAlignment="1">
      <alignment horizontal="left" wrapText="1"/>
    </xf>
    <xf numFmtId="0" fontId="4" fillId="0" borderId="79" xfId="0" applyFont="1" applyBorder="1" applyAlignment="1">
      <alignment horizontal="center" vertical="center"/>
    </xf>
    <xf numFmtId="0" fontId="4" fillId="0" borderId="89" xfId="0" applyFont="1" applyBorder="1" applyAlignment="1">
      <alignment horizontal="center" vertical="center"/>
    </xf>
    <xf numFmtId="0" fontId="3" fillId="2" borderId="97" xfId="0" applyFont="1" applyFill="1" applyBorder="1" applyAlignment="1">
      <alignment horizontal="left"/>
    </xf>
    <xf numFmtId="0" fontId="3" fillId="2" borderId="98" xfId="0" applyFont="1" applyFill="1" applyBorder="1" applyAlignment="1">
      <alignment horizontal="left"/>
    </xf>
    <xf numFmtId="0" fontId="4" fillId="0" borderId="92" xfId="0" applyFont="1" applyBorder="1" applyAlignment="1">
      <alignment horizontal="left"/>
    </xf>
    <xf numFmtId="0" fontId="4" fillId="0" borderId="1" xfId="0" applyFont="1" applyBorder="1" applyAlignment="1">
      <alignment horizontal="left"/>
    </xf>
    <xf numFmtId="0" fontId="1" fillId="0" borderId="0" xfId="0" applyFont="1" applyAlignment="1">
      <alignment horizontal="center"/>
    </xf>
    <xf numFmtId="0" fontId="47" fillId="0" borderId="0" xfId="0" applyFont="1" applyBorder="1" applyAlignment="1">
      <alignment horizontal="center" vertical="center"/>
    </xf>
    <xf numFmtId="0" fontId="0" fillId="0" borderId="0" xfId="0" applyAlignment="1">
      <alignment horizontal="center"/>
    </xf>
    <xf numFmtId="49" fontId="0" fillId="0" borderId="6" xfId="0" applyNumberFormat="1" applyBorder="1" applyAlignment="1">
      <alignment horizontal="center"/>
    </xf>
    <xf numFmtId="0" fontId="4" fillId="0" borderId="1" xfId="0" applyFont="1" applyBorder="1" applyAlignment="1">
      <alignment horizontal="center"/>
    </xf>
  </cellXfs>
  <cellStyles count="4">
    <cellStyle name="Денежный" xfId="2" builtinId="4"/>
    <cellStyle name="Обычный" xfId="0" builtinId="0"/>
    <cellStyle name="Процентный" xfId="3" builtinId="5"/>
    <cellStyle name="Финансовый" xfId="1" builtinId="3"/>
  </cellStyles>
  <dxfs count="51">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bottom style="thin">
          <color auto="1"/>
        </bottom>
        <vertical/>
        <horizontal/>
      </border>
    </dxf>
    <dxf>
      <border>
        <left/>
        <right/>
        <top/>
        <bottom style="thin">
          <color auto="1"/>
        </bottom>
        <vertical/>
        <horizontal/>
      </border>
    </dxf>
    <dxf>
      <border>
        <left/>
        <right/>
        <top/>
        <bottom style="thin">
          <color auto="1"/>
        </bottom>
        <vertical/>
        <horizontal/>
      </border>
    </dxf>
    <dxf>
      <border>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bottom style="thin">
          <color auto="1"/>
        </bottom>
        <vertical/>
        <horizontal/>
      </border>
    </dxf>
    <dxf>
      <border>
        <left/>
        <right/>
        <top/>
        <bottom style="thin">
          <color auto="1"/>
        </bottom>
        <vertical/>
        <horizontal/>
      </border>
    </dxf>
    <dxf>
      <border>
        <left/>
        <right/>
        <top/>
        <bottom style="thin">
          <color auto="1"/>
        </bottom>
        <vertical/>
        <horizontal/>
      </border>
    </dxf>
    <dxf>
      <border>
        <bottom style="thin">
          <color auto="1"/>
        </bottom>
        <vertical/>
        <horizontal/>
      </border>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580571</xdr:colOff>
      <xdr:row>27</xdr:row>
      <xdr:rowOff>139647</xdr:rowOff>
    </xdr:from>
    <xdr:to>
      <xdr:col>9</xdr:col>
      <xdr:colOff>945695</xdr:colOff>
      <xdr:row>32</xdr:row>
      <xdr:rowOff>79326</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12895035" y="9065933"/>
          <a:ext cx="1059089" cy="1205143"/>
        </a:xfrm>
        <a:prstGeom prst="rect">
          <a:avLst/>
        </a:prstGeom>
      </xdr:spPr>
    </xdr:pic>
    <xdr:clientData/>
  </xdr:twoCellAnchor>
  <xdr:twoCellAnchor editAs="oneCell">
    <xdr:from>
      <xdr:col>11</xdr:col>
      <xdr:colOff>884464</xdr:colOff>
      <xdr:row>0</xdr:row>
      <xdr:rowOff>204107</xdr:rowOff>
    </xdr:from>
    <xdr:to>
      <xdr:col>12</xdr:col>
      <xdr:colOff>2358222</xdr:colOff>
      <xdr:row>3</xdr:row>
      <xdr:rowOff>163285</xdr:rowOff>
    </xdr:to>
    <xdr:pic>
      <xdr:nvPicPr>
        <xdr:cNvPr id="2" name="Рисунок 1"/>
        <xdr:cNvPicPr>
          <a:picLocks noChangeAspect="1"/>
        </xdr:cNvPicPr>
      </xdr:nvPicPr>
      <xdr:blipFill>
        <a:blip xmlns:r="http://schemas.openxmlformats.org/officeDocument/2006/relationships" r:embed="rId2"/>
        <a:stretch>
          <a:fillRect/>
        </a:stretch>
      </xdr:blipFill>
      <xdr:spPr>
        <a:xfrm>
          <a:off x="16410214" y="204107"/>
          <a:ext cx="2725615" cy="126546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P34"/>
  <sheetViews>
    <sheetView showGridLines="0" zoomScale="70" zoomScaleNormal="70" zoomScaleSheetLayoutView="55" workbookViewId="0">
      <selection activeCell="B13" sqref="B13"/>
    </sheetView>
  </sheetViews>
  <sheetFormatPr defaultRowHeight="15"/>
  <cols>
    <col min="1" max="1" width="38.5703125" customWidth="1"/>
    <col min="2" max="2" width="15.5703125" bestFit="1" customWidth="1"/>
    <col min="3" max="3" width="22.7109375" customWidth="1"/>
    <col min="4" max="4" width="2.5703125" customWidth="1"/>
    <col min="5" max="5" width="29.140625" customWidth="1"/>
    <col min="6" max="6" width="33.7109375" customWidth="1"/>
    <col min="7" max="7" width="22.140625" customWidth="1"/>
    <col min="8" max="8" width="20.28515625" customWidth="1"/>
    <col min="9" max="9" width="10.42578125" customWidth="1"/>
    <col min="10" max="10" width="25.140625" customWidth="1"/>
    <col min="11" max="11" width="12.5703125" customWidth="1"/>
    <col min="12" max="12" width="18.85546875" customWidth="1"/>
    <col min="13" max="13" width="43.5703125" customWidth="1"/>
    <col min="14" max="14" width="14.85546875" customWidth="1"/>
    <col min="15" max="15" width="10.7109375" customWidth="1"/>
  </cols>
  <sheetData>
    <row r="1" spans="1:15" ht="33.75" customHeight="1" thickTop="1">
      <c r="A1" s="293" t="s">
        <v>0</v>
      </c>
      <c r="B1" s="294"/>
      <c r="C1" s="295"/>
      <c r="D1" s="25"/>
      <c r="E1" s="1"/>
      <c r="F1" s="1"/>
      <c r="G1" s="1"/>
      <c r="H1" s="1"/>
      <c r="I1" s="1"/>
      <c r="J1" s="1"/>
      <c r="K1" s="1"/>
      <c r="L1" s="1"/>
      <c r="M1" s="1"/>
      <c r="N1" s="1"/>
      <c r="O1" s="1"/>
    </row>
    <row r="2" spans="1:15" ht="33.75">
      <c r="A2" s="296"/>
      <c r="B2" s="297"/>
      <c r="C2" s="298"/>
      <c r="D2" s="25"/>
      <c r="E2" s="1"/>
      <c r="F2" s="1"/>
      <c r="G2" s="1"/>
      <c r="H2" s="1"/>
      <c r="I2" s="1"/>
      <c r="J2" s="1"/>
      <c r="K2" s="1"/>
      <c r="L2" s="1"/>
      <c r="M2" s="1"/>
      <c r="N2" s="1"/>
      <c r="O2" s="1"/>
    </row>
    <row r="3" spans="1:15" ht="33.75">
      <c r="A3" s="296"/>
      <c r="B3" s="297"/>
      <c r="C3" s="298"/>
      <c r="D3" s="25"/>
      <c r="E3" s="1"/>
      <c r="F3" s="1"/>
      <c r="G3" s="1"/>
      <c r="H3" s="1"/>
      <c r="I3" s="1"/>
      <c r="J3" s="1"/>
      <c r="K3" s="1"/>
      <c r="L3" s="1"/>
      <c r="M3" s="1"/>
      <c r="N3" s="1"/>
      <c r="O3" s="1"/>
    </row>
    <row r="4" spans="1:15" ht="34.5" thickBot="1">
      <c r="A4" s="299"/>
      <c r="B4" s="300"/>
      <c r="C4" s="301"/>
      <c r="D4" s="25"/>
      <c r="E4" s="1"/>
      <c r="F4" s="1"/>
      <c r="G4" s="1"/>
      <c r="H4" s="1"/>
      <c r="I4" s="1"/>
      <c r="J4" s="1"/>
      <c r="K4" s="1"/>
      <c r="L4" s="1"/>
      <c r="M4" s="1"/>
      <c r="N4" s="1"/>
      <c r="O4" s="1"/>
    </row>
    <row r="5" spans="1:15" ht="16.5" hidden="1" thickTop="1" thickBot="1">
      <c r="A5" s="22"/>
      <c r="B5" s="23"/>
      <c r="C5" s="24"/>
      <c r="D5" s="19"/>
      <c r="H5" s="5"/>
      <c r="I5" s="5"/>
      <c r="J5" s="5"/>
      <c r="K5" s="5"/>
      <c r="L5" s="5"/>
      <c r="M5" s="5"/>
      <c r="N5" s="5"/>
    </row>
    <row r="6" spans="1:15" ht="19.5" thickTop="1">
      <c r="A6" s="161" t="s">
        <v>21</v>
      </c>
      <c r="B6" s="162"/>
      <c r="C6" s="163"/>
      <c r="D6" s="27"/>
      <c r="E6" s="26" t="s">
        <v>16</v>
      </c>
      <c r="F6" s="26"/>
      <c r="G6" s="26"/>
      <c r="H6" s="5"/>
      <c r="I6" s="5"/>
      <c r="J6" s="5"/>
      <c r="K6" s="5"/>
      <c r="L6" s="5"/>
      <c r="M6" s="5"/>
      <c r="N6" s="5"/>
    </row>
    <row r="7" spans="1:15" ht="21">
      <c r="A7" s="180" t="s">
        <v>119</v>
      </c>
      <c r="B7" s="165"/>
      <c r="C7" s="164"/>
      <c r="D7" s="27"/>
      <c r="E7" s="26" t="str">
        <f>UPPER(A7)</f>
        <v>БЫСТРЫЙ КРЕДИТ ОНЛАЙН (ЭКСПРЕСС ОДОБРЕНИЕ)</v>
      </c>
      <c r="F7" s="26"/>
      <c r="G7" s="26"/>
      <c r="H7" s="5"/>
      <c r="I7" s="5"/>
      <c r="J7" s="5"/>
      <c r="K7" s="5"/>
      <c r="L7" s="5"/>
      <c r="M7" s="5"/>
      <c r="N7" s="5"/>
    </row>
    <row r="8" spans="1:15" ht="42" customHeight="1">
      <c r="A8" s="290" t="s">
        <v>36</v>
      </c>
      <c r="B8" s="291"/>
      <c r="C8" s="292"/>
      <c r="D8" s="27"/>
      <c r="E8" s="99" t="s">
        <v>16</v>
      </c>
      <c r="F8" s="99"/>
      <c r="G8" s="140"/>
      <c r="H8" s="99"/>
      <c r="I8" s="20"/>
      <c r="J8" s="13" t="s">
        <v>20</v>
      </c>
      <c r="K8" s="13"/>
      <c r="L8" s="13"/>
      <c r="M8" s="13"/>
      <c r="N8" s="99"/>
    </row>
    <row r="9" spans="1:15" ht="21">
      <c r="A9" s="180" t="s">
        <v>100</v>
      </c>
      <c r="B9" s="207"/>
      <c r="C9" s="208"/>
      <c r="D9" s="27"/>
      <c r="E9" s="209" t="s">
        <v>11</v>
      </c>
      <c r="F9" s="210" t="s">
        <v>67</v>
      </c>
      <c r="G9" s="305" t="s">
        <v>12</v>
      </c>
      <c r="H9" s="306"/>
      <c r="I9" s="14"/>
    </row>
    <row r="10" spans="1:15" ht="18.75">
      <c r="A10" s="97"/>
      <c r="B10" s="165"/>
      <c r="C10" s="164"/>
      <c r="D10" s="27"/>
      <c r="E10" s="199"/>
      <c r="F10" s="197"/>
      <c r="G10" s="198" t="s">
        <v>90</v>
      </c>
      <c r="H10" s="200" t="s">
        <v>91</v>
      </c>
      <c r="I10" s="14"/>
      <c r="J10" s="177"/>
      <c r="L10" s="176"/>
      <c r="O10" s="2"/>
    </row>
    <row r="11" spans="1:15" ht="18.75">
      <c r="A11" s="166" t="s">
        <v>77</v>
      </c>
      <c r="B11" s="165"/>
      <c r="C11" s="164"/>
      <c r="D11" s="27"/>
      <c r="E11" s="199" t="str">
        <f>INDEX((Лист1!$B$4:$E$16,Лист1!$B$19:$E$31,Лист1!$B$34:$E$46,Лист1!$B$49:$E$61,Лист1!$B$64:$E$76,Лист1!$B$79:$E$91,Лист1!$B$94:$E$106,Лист1!$B$109:$E$121,Лист1!$B$124:$E$136),4,1,VLOOKUP($A$7,Лист1!$H$4:$I$12,2,0))</f>
        <v>от 500 до 5000 тыс. руб.</v>
      </c>
      <c r="F11" s="199" t="str">
        <f>INDEX((Лист1!$B$4:$E$16,Лист1!$B$19:$E$31,Лист1!$B$34:$E$46,Лист1!$B$49:$E$61,Лист1!$B$64:$E$76,Лист1!$B$79:$E$91,Лист1!$B$94:$E$106,Лист1!$B$109:$E$121,Лист1!$B$124:$E$136),4,2,VLOOKUP($A$7,Лист1!$H$4:$I$12,2,0))</f>
        <v>от 6 до 60 мес.</v>
      </c>
      <c r="G11" s="221" t="str">
        <f>INDEX((Лист1!$B$4:$E$16,Лист1!$B$19:$E$31,Лист1!$B$34:$E$46,Лист1!$B$49:$E$61,Лист1!$B$64:$E$76,Лист1!$B$79:$E$91,Лист1!$B$94:$E$106,Лист1!$B$109:$E$121,Лист1!$B$124:$E$136),4,3,VLOOKUP($A$7,Лист1!$H$4:$I$12,2,0))</f>
        <v>---</v>
      </c>
      <c r="H11" s="221" t="str">
        <f>INDEX((Лист1!$B$4:$E$16,Лист1!$B$19:$E$31,Лист1!$B$34:$E$46,Лист1!$B$49:$E$61,Лист1!$B$64:$E$76,Лист1!$B$79:$E$91,Лист1!$B$94:$E$106,Лист1!$B$109:$E$121,Лист1!$B$124:$E$136),4,4,VLOOKUP($A$7,Лист1!$H$4:$I$12,2,0))</f>
        <v>---</v>
      </c>
      <c r="I11" s="14"/>
      <c r="J11" s="34" t="s">
        <v>11</v>
      </c>
      <c r="K11" s="91"/>
      <c r="L11" s="103" t="str">
        <f>IF(A20="Нет","","В т.ч. страховка")</f>
        <v/>
      </c>
      <c r="M11" s="103"/>
      <c r="N11" s="104"/>
      <c r="O11" s="2"/>
    </row>
    <row r="12" spans="1:15" ht="21">
      <c r="A12" s="181"/>
      <c r="B12" s="182"/>
      <c r="C12" s="183"/>
      <c r="D12" s="28"/>
      <c r="E12" s="199" t="str">
        <f>INDEX((Лист1!$B$4:$E$16,Лист1!$B$19:$E$31,Лист1!$B$34:$E$46,Лист1!$B$49:$E$61,Лист1!$B$64:$E$76,Лист1!$B$79:$E$91,Лист1!$B$94:$E$106,Лист1!$B$109:$E$121,Лист1!$B$124:$E$136),5,1,VLOOKUP($A$7,Лист1!$H$4:$I$12,2,0))</f>
        <v>от 100 до 499 тыс. руб.</v>
      </c>
      <c r="F12" s="199" t="str">
        <f>INDEX((Лист1!$B$4:$E$16,Лист1!$B$19:$E$31,Лист1!$B$34:$E$46,Лист1!$B$49:$E$61,Лист1!$B$64:$E$76,Лист1!$B$79:$E$91,Лист1!$B$94:$E$106,Лист1!$B$109:$E$121,Лист1!$B$124:$E$136),5,2,VLOOKUP($A$7,Лист1!$H$4:$I$12,2,0))</f>
        <v>от 6 до 60 мес.</v>
      </c>
      <c r="G12" s="221">
        <f>INDEX((Лист1!$B$4:$E$16,Лист1!$B$19:$E$31,Лист1!$B$34:$E$46,Лист1!$B$49:$E$61,Лист1!$B$64:$E$76,Лист1!$B$79:$E$91,Лист1!$B$94:$E$106,Лист1!$B$109:$E$121,Лист1!$B$124:$E$136),5,3,VLOOKUP($A$7,Лист1!$H$4:$I$12,2,0))</f>
        <v>0.11899999999999999</v>
      </c>
      <c r="H12" s="221">
        <f>INDEX((Лист1!$B$4:$E$16,Лист1!$B$19:$E$31,Лист1!$B$34:$E$46,Лист1!$B$49:$E$61,Лист1!$B$64:$E$76,Лист1!$B$79:$E$91,Лист1!$B$94:$E$106,Лист1!$B$109:$E$121,Лист1!$B$124:$E$136),5,4,VLOOKUP($A$7,Лист1!$H$4:$I$12,2,0))</f>
        <v>0.11899999999999999</v>
      </c>
      <c r="I12" s="15"/>
      <c r="J12" s="35">
        <f>B13+L12</f>
        <v>300000</v>
      </c>
      <c r="K12" s="11"/>
      <c r="L12" s="106" t="str">
        <f>IF(A20="Нет","0",B13*'Параметры ценообразования'!C34*B15/(1-'Параметры ценообразования'!C34*B15))</f>
        <v>0</v>
      </c>
      <c r="M12" s="106"/>
      <c r="N12" s="10"/>
      <c r="O12" s="2"/>
    </row>
    <row r="13" spans="1:15" ht="15.75" customHeight="1">
      <c r="A13" s="160" t="s">
        <v>11</v>
      </c>
      <c r="B13" s="155">
        <v>300000</v>
      </c>
      <c r="C13" s="167"/>
      <c r="D13" s="28"/>
      <c r="E13" s="145"/>
      <c r="F13" s="145"/>
      <c r="G13" s="145"/>
      <c r="H13" s="196"/>
      <c r="I13" s="15"/>
      <c r="J13" s="12"/>
      <c r="K13" s="12"/>
      <c r="L13" s="12"/>
      <c r="M13" s="12"/>
      <c r="N13" s="12"/>
      <c r="O13" s="2"/>
    </row>
    <row r="14" spans="1:15" ht="15.75" customHeight="1">
      <c r="A14" s="160"/>
      <c r="B14" s="168"/>
      <c r="C14" s="167"/>
      <c r="D14" s="28"/>
      <c r="E14" s="311" t="s">
        <v>8</v>
      </c>
      <c r="F14" s="311"/>
      <c r="G14" s="311"/>
      <c r="H14" s="311"/>
      <c r="I14" s="15"/>
      <c r="J14" s="102" t="s">
        <v>13</v>
      </c>
      <c r="K14" s="103"/>
      <c r="L14" s="103"/>
      <c r="M14" s="103"/>
      <c r="N14" s="104"/>
      <c r="O14" s="2"/>
    </row>
    <row r="15" spans="1:15" ht="21">
      <c r="A15" s="160" t="s">
        <v>14</v>
      </c>
      <c r="B15" s="156">
        <v>60</v>
      </c>
      <c r="C15" s="167"/>
      <c r="D15" s="28"/>
      <c r="E15" s="304" t="str">
        <f>INDEX((Лист1!$B$4:$E$16,Лист1!$B$19:$E$31,Лист1!$B$34:$E$46,Лист1!$B$49:$E$61,Лист1!$B$64:$E$76,Лист1!$B$79:$E$91,Лист1!$B$94:$E$106,Лист1!$B$109:$E$121,Лист1!$B$124:$E$136),8,1,VLOOKUP($A$7,Лист1!$H$4:$I$12,2,0))</f>
        <v>Паспорт Гражданина РФ</v>
      </c>
      <c r="F15" s="304"/>
      <c r="G15" s="304"/>
      <c r="H15" s="304"/>
      <c r="I15" s="15"/>
      <c r="J15" s="36" t="str">
        <f>CONCATENATE(B15," ","мес")</f>
        <v>60 мес</v>
      </c>
      <c r="K15" s="32"/>
      <c r="L15" s="32"/>
      <c r="M15" s="32"/>
      <c r="N15" s="33"/>
      <c r="O15" s="2"/>
    </row>
    <row r="16" spans="1:15" ht="30.75" customHeight="1">
      <c r="A16" s="160"/>
      <c r="B16" s="169"/>
      <c r="C16" s="164"/>
      <c r="D16" s="19"/>
      <c r="E16" s="304" t="str">
        <f>INDEX((Лист1!$B$4:$E$16,Лист1!$B$19:$E$31,Лист1!$B$34:$E$46,Лист1!$B$49:$E$61,Лист1!$B$64:$E$76,Лист1!$B$79:$E$91,Лист1!$B$94:$E$106,Лист1!$B$109:$E$121,Лист1!$B$124:$E$136),9,1,VLOOKUP($A$7,Лист1!$H$4:$I$12,2,0))</f>
        <v>Документ, подтверждающий доход на выбор: 2-НДФЛ, Справка по форме Банка,  Справка с места работы</v>
      </c>
      <c r="F16" s="304"/>
      <c r="G16" s="304"/>
      <c r="H16" s="304"/>
      <c r="I16" s="15"/>
      <c r="O16" s="2"/>
    </row>
    <row r="17" spans="1:16" ht="31.5" customHeight="1">
      <c r="A17" s="160" t="s">
        <v>12</v>
      </c>
      <c r="B17" s="157">
        <f>IF(B13&lt;500000,G12,G11)</f>
        <v>0.11899999999999999</v>
      </c>
      <c r="C17" s="170"/>
      <c r="D17" s="19"/>
      <c r="E17" s="304" t="str">
        <f>INDEX((Лист1!$B$4:$E$16,Лист1!$B$19:$E$31,Лист1!$B$34:$E$46,Лист1!$B$49:$E$61,Лист1!$B$64:$E$76,Лист1!$B$79:$E$91,Лист1!$B$94:$E$106,Лист1!$B$109:$E$121,Лист1!$B$124:$E$136),10,1,VLOOKUP($A$7,Лист1!$H$4:$I$12,2,0))</f>
        <v>Страховое свидетельство государственного пенсионного страхования (СНИЛС) - желательно</v>
      </c>
      <c r="F17" s="304"/>
      <c r="G17" s="304"/>
      <c r="H17" s="304"/>
      <c r="I17" s="21"/>
      <c r="J17" s="110" t="s">
        <v>15</v>
      </c>
      <c r="K17" s="111"/>
      <c r="L17" s="111"/>
      <c r="M17" s="111"/>
      <c r="N17" s="112"/>
      <c r="O17" s="2"/>
    </row>
    <row r="18" spans="1:16" ht="31.5" customHeight="1">
      <c r="A18" s="171"/>
      <c r="B18" s="172"/>
      <c r="C18" s="170"/>
      <c r="D18" s="19"/>
      <c r="E18" s="304">
        <f>INDEX((Лист1!$B$4:$E$16,Лист1!$B$19:$E$31,Лист1!$B$34:$E$46,Лист1!$B$49:$E$61,Лист1!$B$64:$E$76,Лист1!$B$79:$E$91,Лист1!$B$94:$E$106,Лист1!$B$109:$E$121,Лист1!$B$124:$E$136),11,1,VLOOKUP($A$7,Лист1!$H$4:$I$12,2,0))</f>
        <v>0</v>
      </c>
      <c r="F18" s="304"/>
      <c r="G18" s="304"/>
      <c r="H18" s="304"/>
      <c r="I18" s="21"/>
      <c r="J18" s="113">
        <f>B17</f>
        <v>0.11899999999999999</v>
      </c>
      <c r="K18" s="123"/>
      <c r="L18" s="123"/>
      <c r="M18" s="123"/>
      <c r="N18" s="124"/>
      <c r="O18" s="2"/>
    </row>
    <row r="19" spans="1:16" ht="37.5" customHeight="1">
      <c r="A19" s="166" t="s">
        <v>24</v>
      </c>
      <c r="B19" s="165"/>
      <c r="C19" s="164"/>
      <c r="D19" s="27"/>
      <c r="E19" s="304" t="str">
        <f>INDEX((Лист1!$B$4:$E$16,Лист1!$B$19:$E$31,Лист1!$B$34:$E$46,Лист1!$B$49:$E$61,Лист1!$B$64:$E$76,Лист1!$B$79:$E$91,Лист1!$B$94:$E$106,Лист1!$B$109:$E$121,Лист1!$B$124:$E$136),12,1,VLOOKUP($A$7,Лист1!$H$4:$I$12,2,0))</f>
        <v xml:space="preserve"> </v>
      </c>
      <c r="F19" s="304"/>
      <c r="G19" s="304"/>
      <c r="H19" s="304"/>
      <c r="I19" s="16"/>
      <c r="J19" s="158"/>
      <c r="K19" s="4"/>
      <c r="L19" s="151"/>
      <c r="M19" s="153"/>
      <c r="N19" s="4"/>
      <c r="O19" s="2"/>
    </row>
    <row r="20" spans="1:16" ht="36.75" customHeight="1">
      <c r="A20" s="180" t="s">
        <v>27</v>
      </c>
      <c r="B20" s="172"/>
      <c r="C20" s="164"/>
      <c r="D20" s="29"/>
      <c r="E20" s="304" t="str">
        <f>INDEX((Лист1!$B$4:$E$16,Лист1!$B$19:$E$31,Лист1!$B$34:$E$46,Лист1!$B$49:$E$61,Лист1!$B$64:$E$76,Лист1!$B$79:$E$91,Лист1!$B$94:$E$106,Лист1!$B$109:$E$121,Лист1!$B$124:$E$136),13,1,VLOOKUP($A$7,Лист1!$H$4:$I$12,2,0))</f>
        <v>*Банк имеет право запросить дополнительные документы</v>
      </c>
      <c r="F20" s="304"/>
      <c r="G20" s="304"/>
      <c r="H20" s="304"/>
      <c r="I20" s="16"/>
      <c r="J20" s="102" t="s">
        <v>33</v>
      </c>
      <c r="K20" s="87"/>
      <c r="L20" s="103" t="s">
        <v>18</v>
      </c>
      <c r="M20" s="103"/>
      <c r="N20" s="104"/>
      <c r="O20" s="2"/>
    </row>
    <row r="21" spans="1:16" ht="21">
      <c r="A21" s="97"/>
      <c r="B21" s="165"/>
      <c r="C21" s="164"/>
      <c r="D21" s="29"/>
      <c r="E21" s="311" t="s">
        <v>9</v>
      </c>
      <c r="F21" s="311"/>
      <c r="G21" s="311"/>
      <c r="H21" s="311"/>
      <c r="I21" s="17"/>
      <c r="J21" s="88">
        <f>IF(drop_list_3=0,0,(B13+L12)*B17/12)</f>
        <v>0</v>
      </c>
      <c r="K21" s="89" t="str">
        <f>IF(A20="Нет","","С учетом страховки")</f>
        <v/>
      </c>
      <c r="L21" s="154">
        <f>-PMT(B17/12,B15-drop_list_3,B13+L12)</f>
        <v>6658.184225114439</v>
      </c>
      <c r="M21" s="105"/>
      <c r="N21" s="90"/>
      <c r="O21" s="2"/>
    </row>
    <row r="22" spans="1:16" ht="27.75" customHeight="1">
      <c r="A22" s="166" t="s">
        <v>23</v>
      </c>
      <c r="B22" s="165"/>
      <c r="C22" s="164"/>
      <c r="D22" s="27"/>
      <c r="E22" s="312" t="s">
        <v>94</v>
      </c>
      <c r="F22" s="312"/>
      <c r="G22" s="312"/>
      <c r="H22" s="312"/>
      <c r="I22" s="18"/>
      <c r="J22" s="159"/>
      <c r="O22" s="2"/>
    </row>
    <row r="23" spans="1:16" ht="29.25" customHeight="1">
      <c r="A23" s="180">
        <v>0</v>
      </c>
      <c r="B23" s="172"/>
      <c r="C23" s="164"/>
      <c r="D23" s="27"/>
      <c r="E23" s="100"/>
      <c r="F23" s="100"/>
      <c r="G23" s="141"/>
      <c r="H23" s="6"/>
      <c r="I23" s="18"/>
      <c r="J23" s="114" t="s">
        <v>22</v>
      </c>
      <c r="K23" s="115"/>
      <c r="L23" s="116"/>
      <c r="M23" s="115"/>
      <c r="N23" s="117"/>
      <c r="O23" s="2"/>
    </row>
    <row r="24" spans="1:16" ht="21.75" thickBot="1">
      <c r="A24" s="173"/>
      <c r="B24" s="174"/>
      <c r="C24" s="175"/>
      <c r="D24" s="27"/>
      <c r="I24" s="18"/>
      <c r="J24" s="118">
        <f>J21*drop_list_3+L21*(B15-drop_list_3)-B13-L12</f>
        <v>99491.05350686633</v>
      </c>
      <c r="K24" s="119"/>
      <c r="L24" s="120"/>
      <c r="M24" s="120"/>
      <c r="N24" s="121"/>
      <c r="O24" s="2"/>
      <c r="P24" s="108"/>
    </row>
    <row r="25" spans="1:16" ht="19.5" thickTop="1">
      <c r="A25" s="107"/>
      <c r="B25" s="27"/>
      <c r="C25" s="19"/>
      <c r="D25" s="27"/>
      <c r="E25" s="99" t="s">
        <v>10</v>
      </c>
      <c r="F25" s="99"/>
      <c r="G25" s="140"/>
      <c r="H25" s="7"/>
      <c r="I25" s="18"/>
      <c r="O25" s="2"/>
    </row>
    <row r="26" spans="1:16" ht="24.75" customHeight="1">
      <c r="A26" s="19"/>
      <c r="B26" s="19"/>
      <c r="C26" s="19"/>
      <c r="D26" s="27"/>
      <c r="E26" s="303" t="s">
        <v>6</v>
      </c>
      <c r="F26" s="303"/>
      <c r="G26" s="303"/>
      <c r="H26" s="303"/>
      <c r="I26" s="18"/>
      <c r="J26" s="127" t="s">
        <v>19</v>
      </c>
      <c r="K26" s="128"/>
      <c r="L26" s="128"/>
      <c r="M26" s="128"/>
      <c r="N26" s="129"/>
      <c r="O26" s="2"/>
    </row>
    <row r="27" spans="1:16" ht="22.5" customHeight="1">
      <c r="A27" s="19"/>
      <c r="B27" s="19"/>
      <c r="C27" s="19"/>
      <c r="D27" s="27"/>
      <c r="E27" s="302" t="s">
        <v>7</v>
      </c>
      <c r="F27" s="302"/>
      <c r="G27" s="302"/>
      <c r="H27" s="302"/>
      <c r="I27" s="16"/>
      <c r="J27" s="309" t="s">
        <v>76</v>
      </c>
      <c r="K27" s="310"/>
      <c r="L27" s="307">
        <v>9031231233</v>
      </c>
      <c r="M27" s="307"/>
      <c r="N27" s="308"/>
      <c r="O27" s="3"/>
    </row>
    <row r="28" spans="1:16" ht="21.75" customHeight="1">
      <c r="A28" s="27"/>
      <c r="B28" s="27"/>
      <c r="C28" s="27"/>
      <c r="D28" s="19"/>
      <c r="E28" s="302" t="s">
        <v>17</v>
      </c>
      <c r="F28" s="302"/>
      <c r="G28" s="302"/>
      <c r="H28" s="302"/>
      <c r="J28" s="125" t="s">
        <v>71</v>
      </c>
      <c r="O28" s="3"/>
    </row>
    <row r="29" spans="1:16" ht="21" customHeight="1">
      <c r="A29" s="27"/>
      <c r="B29" s="27"/>
      <c r="C29" s="27"/>
      <c r="D29" s="19"/>
      <c r="J29" s="125" t="s">
        <v>72</v>
      </c>
      <c r="O29" s="2"/>
    </row>
    <row r="30" spans="1:16" ht="15.75" customHeight="1">
      <c r="A30" s="27"/>
      <c r="B30" s="27"/>
      <c r="C30" s="27"/>
      <c r="D30" s="19"/>
      <c r="I30" s="16"/>
      <c r="J30" s="109" t="s">
        <v>73</v>
      </c>
      <c r="O30" s="2"/>
    </row>
    <row r="31" spans="1:16" ht="21" customHeight="1">
      <c r="D31" s="19"/>
      <c r="E31" s="98" t="s">
        <v>70</v>
      </c>
      <c r="I31" s="18"/>
      <c r="J31" s="125" t="s">
        <v>74</v>
      </c>
      <c r="O31" s="2"/>
    </row>
    <row r="32" spans="1:16" ht="18.75" customHeight="1">
      <c r="D32" s="27"/>
      <c r="I32" s="16"/>
      <c r="J32" s="125" t="s">
        <v>75</v>
      </c>
      <c r="L32" s="2"/>
      <c r="M32" s="2"/>
      <c r="N32" s="2"/>
      <c r="O32" s="2"/>
    </row>
    <row r="33" spans="4:15" ht="18.75">
      <c r="D33" s="27"/>
      <c r="I33" s="16"/>
      <c r="J33" s="126" t="s">
        <v>102</v>
      </c>
      <c r="L33" s="3"/>
      <c r="M33" s="3"/>
      <c r="N33" s="3"/>
      <c r="O33" s="2"/>
    </row>
    <row r="34" spans="4:15" ht="34.5" customHeight="1">
      <c r="I34" s="18"/>
      <c r="L34" s="122"/>
      <c r="M34" s="122"/>
      <c r="N34" s="122"/>
    </row>
  </sheetData>
  <sheetProtection selectLockedCells="1"/>
  <mergeCells count="17">
    <mergeCell ref="L27:N27"/>
    <mergeCell ref="J27:K27"/>
    <mergeCell ref="E14:H14"/>
    <mergeCell ref="E21:H21"/>
    <mergeCell ref="E22:H22"/>
    <mergeCell ref="E18:H18"/>
    <mergeCell ref="E19:H19"/>
    <mergeCell ref="A8:C8"/>
    <mergeCell ref="A1:C4"/>
    <mergeCell ref="E28:H28"/>
    <mergeCell ref="E26:H26"/>
    <mergeCell ref="E27:H27"/>
    <mergeCell ref="E16:H16"/>
    <mergeCell ref="E15:H15"/>
    <mergeCell ref="E17:H17"/>
    <mergeCell ref="E20:H20"/>
    <mergeCell ref="G9:H9"/>
  </mergeCells>
  <conditionalFormatting sqref="I22:I26">
    <cfRule type="cellIs" priority="8" operator="equal">
      <formula>$E$16</formula>
    </cfRule>
  </conditionalFormatting>
  <dataValidations count="6">
    <dataValidation type="whole" allowBlank="1" showInputMessage="1" showErrorMessage="1" errorTitle="Проверьте условия кредитования" error="Указанный вами срок кредитования не соответсвует условиям программы кредитования" sqref="B15">
      <formula1>6</formula1>
      <formula2>60</formula2>
    </dataValidation>
    <dataValidation showDropDown="1" showInputMessage="1" showErrorMessage="1" sqref="A26"/>
    <dataValidation type="list" allowBlank="1" showInputMessage="1" showErrorMessage="1" sqref="B26">
      <formula1>#REF!</formula1>
    </dataValidation>
    <dataValidation type="list" allowBlank="1" showInputMessage="1" showErrorMessage="1" sqref="A23">
      <formula1>"0,1,2,3"</formula1>
    </dataValidation>
    <dataValidation type="list" allowBlank="1" showInputMessage="1" showErrorMessage="1" sqref="A20">
      <formula1>"Да,Нет"</formula1>
    </dataValidation>
    <dataValidation type="list" allowBlank="1" showInputMessage="1" showErrorMessage="1" sqref="A9">
      <formula1>"От 1 до 3, 3 и более"</formula1>
    </dataValidation>
  </dataValidations>
  <pageMargins left="0.23622047244094491" right="0.23622047244094491" top="0.74803149606299213" bottom="0.74803149606299213" header="0.31496062992125984" footer="0.31496062992125984"/>
  <pageSetup paperSize="9" scale="44" orientation="landscape" r:id="rId1"/>
  <drawing r:id="rId2"/>
  <extLst>
    <ext xmlns:x14="http://schemas.microsoft.com/office/spreadsheetml/2009/9/main" uri="{CCE6A557-97BC-4b89-ADB6-D9C93CAAB3DF}">
      <x14:dataValidations xmlns:xm="http://schemas.microsoft.com/office/excel/2006/main" count="2">
        <x14:dataValidation type="whole" allowBlank="1" showInputMessage="1" showErrorMessage="1" error="Некорректная сумма ">
          <x14:formula1>
            <xm:f>100000</xm:f>
          </x14:formula1>
          <x14:formula2>
            <xm:f>VLOOKUP(A7,'Параметры ценообразования'!$A$5:$G$13,7,0)</xm:f>
          </x14:formula2>
          <xm:sqref>B13</xm:sqref>
        </x14:dataValidation>
        <x14:dataValidation type="list" allowBlank="1" showInputMessage="1" showErrorMessage="1">
          <x14:formula1>
            <xm:f>'Параметры ценообразования'!$A$5:$A$13</xm:f>
          </x14:formula1>
          <xm:sqref>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M918"/>
  <sheetViews>
    <sheetView showGridLines="0" tabSelected="1" view="pageBreakPreview" topLeftCell="B1" zoomScale="85" zoomScaleNormal="70" zoomScaleSheetLayoutView="85" workbookViewId="0">
      <pane ySplit="7" topLeftCell="A608" activePane="bottomLeft" state="frozen"/>
      <selection activeCell="L11" sqref="L11"/>
      <selection pane="bottomLeft" activeCell="F3" sqref="F3:G3"/>
    </sheetView>
  </sheetViews>
  <sheetFormatPr defaultColWidth="21.7109375" defaultRowHeight="15"/>
  <cols>
    <col min="1" max="1" width="0" style="228" hidden="1" customWidth="1"/>
    <col min="2" max="2" width="21.7109375" style="236"/>
    <col min="3" max="3" width="24.28515625" style="236" customWidth="1"/>
    <col min="4" max="4" width="11.85546875" style="280" hidden="1" customWidth="1"/>
    <col min="5" max="5" width="12.28515625" style="280" hidden="1" customWidth="1"/>
    <col min="6" max="7" width="21.7109375" style="280"/>
    <col min="8" max="8" width="11" style="281" customWidth="1"/>
    <col min="9" max="9" width="11" style="287" customWidth="1"/>
    <col min="10" max="10" width="12.7109375" style="287" customWidth="1"/>
    <col min="11" max="11" width="21.7109375" style="288" hidden="1" customWidth="1"/>
    <col min="12" max="12" width="23" style="280" customWidth="1"/>
    <col min="13" max="13" width="21.7109375" style="280" hidden="1" customWidth="1"/>
    <col min="14" max="20" width="21.7109375" style="236" hidden="1" customWidth="1"/>
    <col min="21" max="21" width="0" style="236" hidden="1" customWidth="1"/>
    <col min="22" max="23" width="21.7109375" style="236" hidden="1" customWidth="1"/>
    <col min="24" max="24" width="21.7109375" style="228" hidden="1" customWidth="1"/>
    <col min="25" max="39" width="21.7109375" style="236" hidden="1" customWidth="1"/>
    <col min="40" max="40" width="21.7109375" style="236" customWidth="1"/>
    <col min="41" max="16384" width="21.7109375" style="236"/>
  </cols>
  <sheetData>
    <row r="1" spans="1:35" ht="57.75" customHeight="1" thickTop="1" thickBot="1">
      <c r="B1" s="360" t="s">
        <v>122</v>
      </c>
      <c r="C1" s="361"/>
      <c r="D1" s="361"/>
      <c r="E1" s="361"/>
      <c r="F1" s="361"/>
      <c r="G1" s="361"/>
      <c r="H1" s="361"/>
      <c r="I1" s="361"/>
      <c r="J1" s="361"/>
      <c r="K1" s="361"/>
      <c r="L1" s="362"/>
      <c r="M1" s="229"/>
      <c r="N1" s="230" t="s">
        <v>38</v>
      </c>
      <c r="O1" s="231" t="s">
        <v>26</v>
      </c>
      <c r="P1" s="232"/>
      <c r="Q1" s="232"/>
      <c r="R1" s="232"/>
      <c r="S1" s="232"/>
      <c r="T1" s="233"/>
      <c r="U1" s="234" t="s">
        <v>33</v>
      </c>
      <c r="V1" s="235"/>
      <c r="W1" s="235"/>
    </row>
    <row r="2" spans="1:35" ht="39" customHeight="1" thickBot="1">
      <c r="B2" s="313" t="s">
        <v>11</v>
      </c>
      <c r="C2" s="314"/>
      <c r="D2" s="314"/>
      <c r="E2" s="315"/>
      <c r="F2" s="316" t="s">
        <v>15</v>
      </c>
      <c r="G2" s="317"/>
      <c r="H2" s="313" t="s">
        <v>39</v>
      </c>
      <c r="I2" s="314"/>
      <c r="J2" s="314"/>
      <c r="K2" s="315"/>
      <c r="L2" s="80" t="s">
        <v>62</v>
      </c>
      <c r="M2" s="81"/>
      <c r="N2" s="237" t="str">
        <f>drop_list_1</f>
        <v>Нет</v>
      </c>
      <c r="O2" s="238">
        <f>IF(N2="нет",0,0.25%*B3*H3)</f>
        <v>0</v>
      </c>
      <c r="P2" s="239"/>
      <c r="Q2" s="239"/>
      <c r="R2" s="239"/>
      <c r="S2" s="239"/>
      <c r="T2" s="240"/>
      <c r="U2" s="237">
        <f>drop_list_3</f>
        <v>0</v>
      </c>
      <c r="V2" s="241"/>
      <c r="W2" s="241"/>
    </row>
    <row r="3" spans="1:35" ht="29.25" thickBot="1">
      <c r="B3" s="363">
        <v>100000</v>
      </c>
      <c r="C3" s="364"/>
      <c r="D3" s="82"/>
      <c r="E3" s="83"/>
      <c r="F3" s="318">
        <v>0.12</v>
      </c>
      <c r="G3" s="319"/>
      <c r="H3" s="342">
        <v>60</v>
      </c>
      <c r="I3" s="343"/>
      <c r="J3" s="343"/>
      <c r="K3" s="85"/>
      <c r="L3" s="84" t="s">
        <v>40</v>
      </c>
      <c r="M3" s="242"/>
      <c r="N3" s="243" t="s">
        <v>27</v>
      </c>
      <c r="O3" s="243"/>
      <c r="P3" s="243"/>
      <c r="Q3" s="243">
        <f>IF(L3="платежа",1,2)</f>
        <v>2</v>
      </c>
      <c r="R3" s="243" t="s">
        <v>41</v>
      </c>
      <c r="S3" s="243"/>
      <c r="T3" s="243"/>
      <c r="U3" s="243">
        <v>1</v>
      </c>
      <c r="V3" s="244"/>
      <c r="W3" s="244"/>
      <c r="AG3" s="245" t="s">
        <v>42</v>
      </c>
      <c r="AH3" s="323">
        <f>365/W608</f>
        <v>11.774193548387096</v>
      </c>
      <c r="AI3" s="324"/>
    </row>
    <row r="4" spans="1:35" ht="15.75" customHeight="1" thickBot="1">
      <c r="B4" s="54"/>
      <c r="C4" s="55"/>
      <c r="D4" s="56"/>
      <c r="E4" s="57"/>
      <c r="F4" s="58"/>
      <c r="G4" s="57"/>
      <c r="H4" s="59"/>
      <c r="I4" s="56"/>
      <c r="J4" s="56"/>
      <c r="K4" s="60"/>
      <c r="L4" s="61"/>
      <c r="M4" s="44"/>
      <c r="N4" s="243" t="s">
        <v>29</v>
      </c>
      <c r="O4" s="243"/>
      <c r="P4" s="243"/>
      <c r="Q4" s="243"/>
      <c r="R4" s="243" t="s">
        <v>40</v>
      </c>
      <c r="S4" s="243"/>
      <c r="T4" s="243"/>
      <c r="U4" s="243">
        <v>2</v>
      </c>
      <c r="V4" s="244"/>
      <c r="W4" s="244"/>
      <c r="AG4" s="245" t="s">
        <v>43</v>
      </c>
      <c r="AH4" s="323">
        <v>1.8853050318069088E-2</v>
      </c>
      <c r="AI4" s="324"/>
    </row>
    <row r="5" spans="1:35" ht="15" customHeight="1" thickTop="1">
      <c r="B5" s="325" t="s">
        <v>44</v>
      </c>
      <c r="C5" s="328" t="s">
        <v>45</v>
      </c>
      <c r="D5" s="246"/>
      <c r="E5" s="331" t="s">
        <v>26</v>
      </c>
      <c r="F5" s="331" t="s">
        <v>46</v>
      </c>
      <c r="G5" s="328" t="s">
        <v>47</v>
      </c>
      <c r="H5" s="331" t="s">
        <v>31</v>
      </c>
      <c r="I5" s="334"/>
      <c r="J5" s="334"/>
      <c r="K5" s="337" t="s">
        <v>48</v>
      </c>
      <c r="L5" s="340" t="s">
        <v>63</v>
      </c>
      <c r="M5" s="247"/>
      <c r="N5" s="243" t="s">
        <v>28</v>
      </c>
      <c r="O5" s="243"/>
      <c r="P5" s="243"/>
      <c r="Q5" s="243"/>
      <c r="R5" s="243"/>
      <c r="S5" s="243"/>
      <c r="T5" s="243"/>
      <c r="U5" s="243">
        <v>3</v>
      </c>
      <c r="V5" s="248"/>
      <c r="W5" s="248"/>
      <c r="AG5" s="249"/>
    </row>
    <row r="6" spans="1:35" ht="15.75" customHeight="1">
      <c r="B6" s="326"/>
      <c r="C6" s="329"/>
      <c r="D6" s="250"/>
      <c r="E6" s="332"/>
      <c r="F6" s="332"/>
      <c r="G6" s="329"/>
      <c r="H6" s="335"/>
      <c r="I6" s="335"/>
      <c r="J6" s="335"/>
      <c r="K6" s="338"/>
      <c r="L6" s="340"/>
      <c r="M6" s="247"/>
      <c r="N6" s="243"/>
      <c r="O6" s="243"/>
      <c r="P6" s="243"/>
      <c r="Q6" s="243"/>
      <c r="R6" s="243"/>
      <c r="S6" s="243"/>
      <c r="T6" s="243"/>
      <c r="U6" s="243"/>
      <c r="V6" s="248"/>
      <c r="W6" s="248"/>
      <c r="X6" s="251" t="s">
        <v>49</v>
      </c>
      <c r="Y6" s="251" t="s">
        <v>50</v>
      </c>
      <c r="Z6" s="251" t="s">
        <v>51</v>
      </c>
      <c r="AA6" s="251" t="s">
        <v>52</v>
      </c>
      <c r="AB6" s="251" t="s">
        <v>53</v>
      </c>
      <c r="AC6" s="251" t="s">
        <v>54</v>
      </c>
      <c r="AD6" s="251" t="s">
        <v>55</v>
      </c>
      <c r="AG6" s="245" t="s">
        <v>56</v>
      </c>
      <c r="AH6" s="320">
        <f>AH4*AH3</f>
        <v>0.22197946342242636</v>
      </c>
      <c r="AI6" s="321"/>
    </row>
    <row r="7" spans="1:35" ht="18" customHeight="1">
      <c r="A7" s="252">
        <v>41897</v>
      </c>
      <c r="B7" s="327"/>
      <c r="C7" s="330"/>
      <c r="D7" s="250"/>
      <c r="E7" s="333"/>
      <c r="F7" s="333"/>
      <c r="G7" s="330"/>
      <c r="H7" s="336"/>
      <c r="I7" s="336"/>
      <c r="J7" s="336"/>
      <c r="K7" s="339"/>
      <c r="L7" s="341"/>
      <c r="M7" s="247"/>
      <c r="N7" s="253"/>
      <c r="O7" s="253"/>
      <c r="P7" s="253"/>
      <c r="Q7" s="253"/>
      <c r="R7" s="253"/>
      <c r="S7" s="253"/>
      <c r="T7" s="253"/>
      <c r="U7" s="253"/>
      <c r="X7" s="254">
        <v>0</v>
      </c>
      <c r="Y7" s="254">
        <v>0</v>
      </c>
      <c r="Z7" s="255">
        <v>0</v>
      </c>
      <c r="AA7" s="254">
        <v>0</v>
      </c>
      <c r="AB7" s="255">
        <f t="shared" ref="AB7:AB67" si="0">(1+$AH$4*Z7)</f>
        <v>1</v>
      </c>
      <c r="AC7" s="256">
        <f t="shared" ref="AC7:AC67" si="1">(1+$AH$4)^AA7</f>
        <v>1</v>
      </c>
      <c r="AD7" s="257">
        <f>-B3/(AB7*AC7)</f>
        <v>-100000</v>
      </c>
    </row>
    <row r="8" spans="1:35">
      <c r="A8" s="252">
        <v>41927</v>
      </c>
      <c r="B8" s="62">
        <v>1</v>
      </c>
      <c r="C8" s="63">
        <f>D8-G8</f>
        <v>98775.555231509818</v>
      </c>
      <c r="D8" s="64">
        <f>B3</f>
        <v>100000</v>
      </c>
      <c r="E8" s="64">
        <v>0</v>
      </c>
      <c r="F8" s="65">
        <f>D8*($F$3/12)</f>
        <v>1000</v>
      </c>
      <c r="G8" s="65">
        <f>IF(D8&lt;=G7,D8,H8-F8)</f>
        <v>1224.4447684901761</v>
      </c>
      <c r="H8" s="322">
        <f t="shared" ref="H8:H39" si="2">IF(B8&lt;=$U$2,F8,IF(D8&lt;=G7,D8+F8,IF($Q$3=1,D8*(($F$3/12)/(1-(1+($F$3/12))^-($H$3-(B8-1)-0))),$D$8*(($F$3/12)/(1-(1+($F$3/12))^-($H$3-$U$2-0))))))</f>
        <v>2224.4447684901761</v>
      </c>
      <c r="I8" s="322"/>
      <c r="J8" s="322"/>
      <c r="K8" s="67">
        <v>0</v>
      </c>
      <c r="L8" s="51"/>
      <c r="M8" s="258"/>
      <c r="N8" s="253"/>
      <c r="O8" s="253"/>
      <c r="P8" s="253"/>
      <c r="Q8" s="259"/>
      <c r="R8" s="260"/>
      <c r="S8" s="261"/>
      <c r="T8" s="261"/>
      <c r="U8" s="261"/>
      <c r="V8" s="254"/>
      <c r="W8" s="254">
        <f t="shared" ref="W8:W39" si="3">A8-A7</f>
        <v>30</v>
      </c>
      <c r="X8" s="262">
        <f t="shared" ref="X8:X39" si="4">A8-$A$7</f>
        <v>30</v>
      </c>
      <c r="Y8" s="262">
        <f t="shared" ref="Y8:Y67" si="5">MOD(X8,$W$608)</f>
        <v>30</v>
      </c>
      <c r="Z8" s="263">
        <f t="shared" ref="Z8:Z67" si="6">Y8/$W$608</f>
        <v>0.967741935483871</v>
      </c>
      <c r="AA8" s="262">
        <f t="shared" ref="AA8:AA67" si="7">ROUNDDOWN(X8/$W$608,0)</f>
        <v>0</v>
      </c>
      <c r="AB8" s="263">
        <f t="shared" si="0"/>
        <v>1.0182448874045831</v>
      </c>
      <c r="AC8" s="264">
        <f t="shared" si="1"/>
        <v>1</v>
      </c>
      <c r="AD8" s="265">
        <f t="shared" ref="AD8:AD39" si="8">K8/(AB8*AC8)</f>
        <v>0</v>
      </c>
    </row>
    <row r="9" spans="1:35">
      <c r="A9" s="252">
        <v>41958</v>
      </c>
      <c r="B9" s="66">
        <f t="shared" ref="B9:B72" si="9">B8+1</f>
        <v>2</v>
      </c>
      <c r="C9" s="63">
        <f>D9-G9</f>
        <v>97538.866015334745</v>
      </c>
      <c r="D9" s="65">
        <f>IF(OR(D8&lt;0,D8&lt;H8),0,(IF(L8=0,D8-G8,D8-L8-G8)))</f>
        <v>98775.555231509818</v>
      </c>
      <c r="E9" s="64">
        <v>0</v>
      </c>
      <c r="F9" s="65">
        <f t="shared" ref="F9:F72" si="10">D9*($F$3/12)</f>
        <v>987.75555231509816</v>
      </c>
      <c r="G9" s="65">
        <f t="shared" ref="G9:G24" si="11">IF(D9&lt;=G8,D9,H9-F9)</f>
        <v>1236.6892161750779</v>
      </c>
      <c r="H9" s="322">
        <f t="shared" si="2"/>
        <v>2224.4447684901761</v>
      </c>
      <c r="I9" s="322"/>
      <c r="J9" s="322"/>
      <c r="K9" s="67">
        <v>0</v>
      </c>
      <c r="L9" s="52"/>
      <c r="M9" s="258"/>
      <c r="N9" s="253"/>
      <c r="O9" s="253"/>
      <c r="P9" s="253"/>
      <c r="Q9" s="253"/>
      <c r="R9" s="266"/>
      <c r="S9" s="261"/>
      <c r="T9" s="261"/>
      <c r="U9" s="261"/>
      <c r="V9" s="254"/>
      <c r="W9" s="254">
        <f t="shared" si="3"/>
        <v>31</v>
      </c>
      <c r="X9" s="262">
        <f t="shared" si="4"/>
        <v>61</v>
      </c>
      <c r="Y9" s="262">
        <f t="shared" si="5"/>
        <v>30</v>
      </c>
      <c r="Z9" s="263">
        <f t="shared" si="6"/>
        <v>0.967741935483871</v>
      </c>
      <c r="AA9" s="262">
        <f t="shared" si="7"/>
        <v>1</v>
      </c>
      <c r="AB9" s="263">
        <f t="shared" si="0"/>
        <v>1.0182448874045831</v>
      </c>
      <c r="AC9" s="264">
        <f t="shared" si="1"/>
        <v>1.0188530503180691</v>
      </c>
      <c r="AD9" s="265">
        <f t="shared" si="8"/>
        <v>0</v>
      </c>
    </row>
    <row r="10" spans="1:35">
      <c r="A10" s="252">
        <v>41988</v>
      </c>
      <c r="B10" s="66">
        <f t="shared" si="9"/>
        <v>3</v>
      </c>
      <c r="C10" s="63">
        <f t="shared" ref="C10:C73" si="12">D10-G10</f>
        <v>96289.809906997922</v>
      </c>
      <c r="D10" s="65">
        <f>IF(OR(D9&lt;0,D9&lt;H9),0,(IF(L9=0,D9-G9,D9-L9-G9)))</f>
        <v>97538.866015334745</v>
      </c>
      <c r="E10" s="64">
        <v>0</v>
      </c>
      <c r="F10" s="65">
        <f>D10*($F$3/12)</f>
        <v>975.38866015334747</v>
      </c>
      <c r="G10" s="65">
        <f>IF(D10&lt;=G9,D10,H10-F10)</f>
        <v>1249.0561083368286</v>
      </c>
      <c r="H10" s="322">
        <f t="shared" si="2"/>
        <v>2224.4447684901761</v>
      </c>
      <c r="I10" s="322"/>
      <c r="J10" s="322"/>
      <c r="K10" s="67">
        <v>0</v>
      </c>
      <c r="L10" s="52"/>
      <c r="M10" s="258"/>
      <c r="N10" s="253"/>
      <c r="O10" s="253"/>
      <c r="P10" s="47"/>
      <c r="Q10" s="253"/>
      <c r="R10" s="266"/>
      <c r="S10" s="261"/>
      <c r="T10" s="267"/>
      <c r="U10" s="261"/>
      <c r="V10" s="254"/>
      <c r="W10" s="254">
        <f t="shared" si="3"/>
        <v>30</v>
      </c>
      <c r="X10" s="262">
        <f t="shared" si="4"/>
        <v>91</v>
      </c>
      <c r="Y10" s="262">
        <f t="shared" si="5"/>
        <v>29</v>
      </c>
      <c r="Z10" s="263">
        <f t="shared" si="6"/>
        <v>0.93548387096774188</v>
      </c>
      <c r="AA10" s="262">
        <f t="shared" si="7"/>
        <v>2</v>
      </c>
      <c r="AB10" s="263">
        <f t="shared" si="0"/>
        <v>1.0176367244910969</v>
      </c>
      <c r="AC10" s="264">
        <f t="shared" si="1"/>
        <v>1.0380615381424338</v>
      </c>
      <c r="AD10" s="265">
        <f t="shared" si="8"/>
        <v>0</v>
      </c>
    </row>
    <row r="11" spans="1:35">
      <c r="A11" s="252">
        <v>42019</v>
      </c>
      <c r="B11" s="66">
        <f t="shared" si="9"/>
        <v>4</v>
      </c>
      <c r="C11" s="63">
        <f t="shared" si="12"/>
        <v>95028.263237577718</v>
      </c>
      <c r="D11" s="65">
        <f t="shared" ref="D11:D66" si="13">IF(OR(D10&lt;0,D10&lt;H10),0,(IF(L10=0,D10-G10,D10-L10-G10)))</f>
        <v>96289.809906997922</v>
      </c>
      <c r="E11" s="64">
        <v>0</v>
      </c>
      <c r="F11" s="65">
        <f t="shared" si="10"/>
        <v>962.89809906997925</v>
      </c>
      <c r="G11" s="65">
        <f t="shared" si="11"/>
        <v>1261.5466694201968</v>
      </c>
      <c r="H11" s="322">
        <f t="shared" si="2"/>
        <v>2224.4447684901761</v>
      </c>
      <c r="I11" s="322"/>
      <c r="J11" s="322"/>
      <c r="K11" s="67">
        <v>0</v>
      </c>
      <c r="L11" s="52"/>
      <c r="M11" s="258"/>
      <c r="N11" s="86"/>
      <c r="O11" s="253"/>
      <c r="P11" s="253"/>
      <c r="Q11" s="253"/>
      <c r="R11" s="266"/>
      <c r="S11" s="261"/>
      <c r="T11" s="261"/>
      <c r="U11" s="261"/>
      <c r="V11" s="254"/>
      <c r="W11" s="254">
        <f t="shared" si="3"/>
        <v>31</v>
      </c>
      <c r="X11" s="262">
        <f t="shared" si="4"/>
        <v>122</v>
      </c>
      <c r="Y11" s="262">
        <f t="shared" si="5"/>
        <v>29</v>
      </c>
      <c r="Z11" s="263">
        <f t="shared" si="6"/>
        <v>0.93548387096774188</v>
      </c>
      <c r="AA11" s="262">
        <f t="shared" si="7"/>
        <v>3</v>
      </c>
      <c r="AB11" s="263">
        <f t="shared" si="0"/>
        <v>1.0176367244910969</v>
      </c>
      <c r="AC11" s="264">
        <f t="shared" si="1"/>
        <v>1.0576321645542852</v>
      </c>
      <c r="AD11" s="265">
        <f t="shared" si="8"/>
        <v>0</v>
      </c>
    </row>
    <row r="12" spans="1:35">
      <c r="A12" s="252">
        <v>42050</v>
      </c>
      <c r="B12" s="66">
        <f t="shared" si="9"/>
        <v>5</v>
      </c>
      <c r="C12" s="63">
        <f t="shared" si="12"/>
        <v>93754.101101463311</v>
      </c>
      <c r="D12" s="65">
        <f t="shared" si="13"/>
        <v>95028.263237577718</v>
      </c>
      <c r="E12" s="64">
        <v>0</v>
      </c>
      <c r="F12" s="65">
        <f t="shared" si="10"/>
        <v>950.28263237577721</v>
      </c>
      <c r="G12" s="65">
        <f t="shared" si="11"/>
        <v>1274.1621361143989</v>
      </c>
      <c r="H12" s="322">
        <f t="shared" si="2"/>
        <v>2224.4447684901761</v>
      </c>
      <c r="I12" s="322"/>
      <c r="J12" s="322"/>
      <c r="K12" s="67">
        <v>0</v>
      </c>
      <c r="L12" s="52"/>
      <c r="M12" s="258"/>
      <c r="N12" s="86"/>
      <c r="O12" s="253"/>
      <c r="P12" s="253"/>
      <c r="Q12" s="253"/>
      <c r="R12" s="266"/>
      <c r="S12" s="261"/>
      <c r="T12" s="261"/>
      <c r="U12" s="261"/>
      <c r="V12" s="254"/>
      <c r="W12" s="254">
        <f t="shared" si="3"/>
        <v>31</v>
      </c>
      <c r="X12" s="262">
        <f t="shared" si="4"/>
        <v>153</v>
      </c>
      <c r="Y12" s="262">
        <f t="shared" si="5"/>
        <v>29</v>
      </c>
      <c r="Z12" s="263">
        <f t="shared" si="6"/>
        <v>0.93548387096774188</v>
      </c>
      <c r="AA12" s="262">
        <f t="shared" si="7"/>
        <v>4</v>
      </c>
      <c r="AB12" s="263">
        <f t="shared" si="0"/>
        <v>1.0176367244910969</v>
      </c>
      <c r="AC12" s="264">
        <f t="shared" si="1"/>
        <v>1.0775717569706356</v>
      </c>
      <c r="AD12" s="265">
        <f t="shared" si="8"/>
        <v>0</v>
      </c>
    </row>
    <row r="13" spans="1:35">
      <c r="A13" s="252">
        <v>42078</v>
      </c>
      <c r="B13" s="66">
        <f t="shared" si="9"/>
        <v>6</v>
      </c>
      <c r="C13" s="63">
        <f t="shared" si="12"/>
        <v>92467.197343987762</v>
      </c>
      <c r="D13" s="65">
        <f t="shared" si="13"/>
        <v>93754.101101463311</v>
      </c>
      <c r="E13" s="64">
        <v>0</v>
      </c>
      <c r="F13" s="65">
        <f t="shared" si="10"/>
        <v>937.54101101463311</v>
      </c>
      <c r="G13" s="65">
        <f t="shared" si="11"/>
        <v>1286.903757475543</v>
      </c>
      <c r="H13" s="322">
        <f t="shared" si="2"/>
        <v>2224.4447684901761</v>
      </c>
      <c r="I13" s="322"/>
      <c r="J13" s="322"/>
      <c r="K13" s="67">
        <v>0</v>
      </c>
      <c r="L13" s="52"/>
      <c r="M13" s="258"/>
      <c r="N13" s="86"/>
      <c r="O13" s="253"/>
      <c r="P13" s="253"/>
      <c r="Q13" s="253"/>
      <c r="R13" s="266"/>
      <c r="S13" s="261"/>
      <c r="T13" s="261"/>
      <c r="U13" s="261"/>
      <c r="V13" s="254"/>
      <c r="W13" s="254">
        <f t="shared" si="3"/>
        <v>28</v>
      </c>
      <c r="X13" s="262">
        <f t="shared" si="4"/>
        <v>181</v>
      </c>
      <c r="Y13" s="262">
        <f t="shared" si="5"/>
        <v>26</v>
      </c>
      <c r="Z13" s="263">
        <f t="shared" si="6"/>
        <v>0.83870967741935487</v>
      </c>
      <c r="AA13" s="262">
        <f t="shared" si="7"/>
        <v>5</v>
      </c>
      <c r="AB13" s="263">
        <f t="shared" si="0"/>
        <v>1.0158122357506385</v>
      </c>
      <c r="AC13" s="264">
        <f t="shared" si="1"/>
        <v>1.097887271526133</v>
      </c>
      <c r="AD13" s="265">
        <f t="shared" si="8"/>
        <v>0</v>
      </c>
    </row>
    <row r="14" spans="1:35">
      <c r="A14" s="252">
        <v>42109</v>
      </c>
      <c r="B14" s="66">
        <f t="shared" si="9"/>
        <v>7</v>
      </c>
      <c r="C14" s="63">
        <f t="shared" si="12"/>
        <v>91167.424548937459</v>
      </c>
      <c r="D14" s="65">
        <f>IF(OR(D13&lt;0,D13&lt;H13),0,(IF(L13=0,D13-G13,D13-L13-G13)))</f>
        <v>92467.197343987762</v>
      </c>
      <c r="E14" s="64">
        <v>0</v>
      </c>
      <c r="F14" s="65">
        <f t="shared" si="10"/>
        <v>924.67197343987766</v>
      </c>
      <c r="G14" s="65">
        <f t="shared" si="11"/>
        <v>1299.7727950502986</v>
      </c>
      <c r="H14" s="322">
        <f t="shared" si="2"/>
        <v>2224.4447684901761</v>
      </c>
      <c r="I14" s="322"/>
      <c r="J14" s="322"/>
      <c r="K14" s="67">
        <v>0</v>
      </c>
      <c r="L14" s="52"/>
      <c r="M14" s="258"/>
      <c r="N14" s="86"/>
      <c r="O14" s="253"/>
      <c r="P14" s="253"/>
      <c r="Q14" s="253"/>
      <c r="R14" s="266"/>
      <c r="S14" s="268"/>
      <c r="T14" s="268"/>
      <c r="U14" s="261"/>
      <c r="V14" s="254"/>
      <c r="W14" s="254">
        <f t="shared" si="3"/>
        <v>31</v>
      </c>
      <c r="X14" s="262">
        <f t="shared" si="4"/>
        <v>212</v>
      </c>
      <c r="Y14" s="262">
        <f t="shared" si="5"/>
        <v>26</v>
      </c>
      <c r="Z14" s="263">
        <f t="shared" si="6"/>
        <v>0.83870967741935487</v>
      </c>
      <c r="AA14" s="262">
        <f t="shared" si="7"/>
        <v>6</v>
      </c>
      <c r="AB14" s="263">
        <f t="shared" si="0"/>
        <v>1.0158122357506385</v>
      </c>
      <c r="AC14" s="264">
        <f t="shared" si="1"/>
        <v>1.1185857954997829</v>
      </c>
      <c r="AD14" s="265">
        <f t="shared" si="8"/>
        <v>0</v>
      </c>
    </row>
    <row r="15" spans="1:35">
      <c r="A15" s="252">
        <v>42139</v>
      </c>
      <c r="B15" s="66">
        <f t="shared" si="9"/>
        <v>8</v>
      </c>
      <c r="C15" s="63">
        <f t="shared" si="12"/>
        <v>89854.654025936659</v>
      </c>
      <c r="D15" s="65">
        <f t="shared" si="13"/>
        <v>91167.424548937459</v>
      </c>
      <c r="E15" s="64">
        <v>0</v>
      </c>
      <c r="F15" s="65">
        <f t="shared" si="10"/>
        <v>911.67424548937458</v>
      </c>
      <c r="G15" s="65">
        <f t="shared" si="11"/>
        <v>1312.7705230008014</v>
      </c>
      <c r="H15" s="322">
        <f t="shared" si="2"/>
        <v>2224.4447684901761</v>
      </c>
      <c r="I15" s="322"/>
      <c r="J15" s="322"/>
      <c r="K15" s="67">
        <v>0</v>
      </c>
      <c r="L15" s="52"/>
      <c r="M15" s="258"/>
      <c r="N15" s="86"/>
      <c r="O15" s="253"/>
      <c r="P15" s="253"/>
      <c r="Q15" s="253"/>
      <c r="R15" s="266"/>
      <c r="S15" s="261"/>
      <c r="T15" s="261"/>
      <c r="U15" s="261"/>
      <c r="V15" s="254"/>
      <c r="W15" s="254">
        <f t="shared" si="3"/>
        <v>30</v>
      </c>
      <c r="X15" s="262">
        <f t="shared" si="4"/>
        <v>242</v>
      </c>
      <c r="Y15" s="262">
        <f t="shared" si="5"/>
        <v>25</v>
      </c>
      <c r="Z15" s="263">
        <f t="shared" si="6"/>
        <v>0.80645161290322576</v>
      </c>
      <c r="AA15" s="262">
        <f t="shared" si="7"/>
        <v>7</v>
      </c>
      <c r="AB15" s="263">
        <f t="shared" si="0"/>
        <v>1.0152040728371525</v>
      </c>
      <c r="AC15" s="264">
        <f t="shared" si="1"/>
        <v>1.1396745497874174</v>
      </c>
      <c r="AD15" s="265">
        <f t="shared" si="8"/>
        <v>0</v>
      </c>
    </row>
    <row r="16" spans="1:35">
      <c r="A16" s="252">
        <v>42170</v>
      </c>
      <c r="B16" s="66">
        <f t="shared" si="9"/>
        <v>9</v>
      </c>
      <c r="C16" s="63">
        <f t="shared" si="12"/>
        <v>88528.755797705846</v>
      </c>
      <c r="D16" s="65">
        <f t="shared" si="13"/>
        <v>89854.654025936659</v>
      </c>
      <c r="E16" s="64">
        <v>0</v>
      </c>
      <c r="F16" s="65">
        <f t="shared" si="10"/>
        <v>898.54654025936657</v>
      </c>
      <c r="G16" s="65">
        <f t="shared" si="11"/>
        <v>1325.8982282308095</v>
      </c>
      <c r="H16" s="322">
        <f t="shared" si="2"/>
        <v>2224.4447684901761</v>
      </c>
      <c r="I16" s="322"/>
      <c r="J16" s="322"/>
      <c r="K16" s="67">
        <v>0</v>
      </c>
      <c r="L16" s="52"/>
      <c r="M16" s="258"/>
      <c r="N16" s="86"/>
      <c r="O16" s="253"/>
      <c r="P16" s="253"/>
      <c r="Q16" s="253"/>
      <c r="R16" s="266"/>
      <c r="S16" s="261"/>
      <c r="T16" s="261"/>
      <c r="U16" s="261"/>
      <c r="V16" s="254"/>
      <c r="W16" s="254">
        <f t="shared" si="3"/>
        <v>31</v>
      </c>
      <c r="X16" s="262">
        <f t="shared" si="4"/>
        <v>273</v>
      </c>
      <c r="Y16" s="262">
        <f t="shared" si="5"/>
        <v>25</v>
      </c>
      <c r="Z16" s="263">
        <f t="shared" si="6"/>
        <v>0.80645161290322576</v>
      </c>
      <c r="AA16" s="262">
        <f t="shared" si="7"/>
        <v>8</v>
      </c>
      <c r="AB16" s="263">
        <f t="shared" si="0"/>
        <v>1.0152040728371525</v>
      </c>
      <c r="AC16" s="264">
        <f t="shared" si="1"/>
        <v>1.1611608914207825</v>
      </c>
      <c r="AD16" s="265">
        <f t="shared" si="8"/>
        <v>0</v>
      </c>
    </row>
    <row r="17" spans="1:30">
      <c r="A17" s="252">
        <v>42200</v>
      </c>
      <c r="B17" s="66">
        <f t="shared" si="9"/>
        <v>10</v>
      </c>
      <c r="C17" s="63">
        <f t="shared" si="12"/>
        <v>87189.598587192726</v>
      </c>
      <c r="D17" s="65">
        <f t="shared" si="13"/>
        <v>88528.755797705846</v>
      </c>
      <c r="E17" s="64">
        <v>0</v>
      </c>
      <c r="F17" s="65">
        <f t="shared" si="10"/>
        <v>885.28755797705844</v>
      </c>
      <c r="G17" s="65">
        <f t="shared" si="11"/>
        <v>1339.1572105131177</v>
      </c>
      <c r="H17" s="322">
        <f t="shared" si="2"/>
        <v>2224.4447684901761</v>
      </c>
      <c r="I17" s="322"/>
      <c r="J17" s="322"/>
      <c r="K17" s="67">
        <v>0</v>
      </c>
      <c r="L17" s="52"/>
      <c r="M17" s="258"/>
      <c r="N17" s="86"/>
      <c r="O17" s="253"/>
      <c r="P17" s="253"/>
      <c r="Q17" s="253"/>
      <c r="R17" s="266"/>
      <c r="S17" s="261"/>
      <c r="T17" s="261"/>
      <c r="U17" s="261"/>
      <c r="V17" s="254"/>
      <c r="W17" s="254">
        <f t="shared" si="3"/>
        <v>30</v>
      </c>
      <c r="X17" s="262">
        <f t="shared" si="4"/>
        <v>303</v>
      </c>
      <c r="Y17" s="262">
        <f t="shared" si="5"/>
        <v>24</v>
      </c>
      <c r="Z17" s="263">
        <f t="shared" si="6"/>
        <v>0.77419354838709675</v>
      </c>
      <c r="AA17" s="262">
        <f t="shared" si="7"/>
        <v>9</v>
      </c>
      <c r="AB17" s="263">
        <f t="shared" si="0"/>
        <v>1.0145959099236663</v>
      </c>
      <c r="AC17" s="264">
        <f t="shared" si="1"/>
        <v>1.1830523161341124</v>
      </c>
      <c r="AD17" s="265">
        <f t="shared" si="8"/>
        <v>0</v>
      </c>
    </row>
    <row r="18" spans="1:30">
      <c r="A18" s="252">
        <v>42231</v>
      </c>
      <c r="B18" s="66">
        <f t="shared" si="9"/>
        <v>11</v>
      </c>
      <c r="C18" s="63">
        <f t="shared" si="12"/>
        <v>85837.049804574475</v>
      </c>
      <c r="D18" s="65">
        <f t="shared" si="13"/>
        <v>87189.598587192726</v>
      </c>
      <c r="E18" s="64">
        <v>0</v>
      </c>
      <c r="F18" s="65">
        <f t="shared" si="10"/>
        <v>871.89598587192722</v>
      </c>
      <c r="G18" s="65">
        <f t="shared" si="11"/>
        <v>1352.5487826182489</v>
      </c>
      <c r="H18" s="322">
        <f t="shared" si="2"/>
        <v>2224.4447684901761</v>
      </c>
      <c r="I18" s="322"/>
      <c r="J18" s="322"/>
      <c r="K18" s="67">
        <v>0</v>
      </c>
      <c r="L18" s="52"/>
      <c r="M18" s="258"/>
      <c r="N18" s="86"/>
      <c r="O18" s="253"/>
      <c r="P18" s="253"/>
      <c r="Q18" s="253"/>
      <c r="R18" s="266"/>
      <c r="S18" s="261"/>
      <c r="T18" s="261"/>
      <c r="U18" s="261"/>
      <c r="V18" s="254"/>
      <c r="W18" s="254">
        <f t="shared" si="3"/>
        <v>31</v>
      </c>
      <c r="X18" s="262">
        <f t="shared" si="4"/>
        <v>334</v>
      </c>
      <c r="Y18" s="262">
        <f t="shared" si="5"/>
        <v>24</v>
      </c>
      <c r="Z18" s="263">
        <f t="shared" si="6"/>
        <v>0.77419354838709675</v>
      </c>
      <c r="AA18" s="262">
        <f t="shared" si="7"/>
        <v>10</v>
      </c>
      <c r="AB18" s="263">
        <f t="shared" si="0"/>
        <v>1.0145959099236663</v>
      </c>
      <c r="AC18" s="264">
        <f t="shared" si="1"/>
        <v>1.205356460979097</v>
      </c>
      <c r="AD18" s="265">
        <f t="shared" si="8"/>
        <v>0</v>
      </c>
    </row>
    <row r="19" spans="1:30">
      <c r="A19" s="252">
        <v>42262</v>
      </c>
      <c r="B19" s="66">
        <f t="shared" si="9"/>
        <v>12</v>
      </c>
      <c r="C19" s="63">
        <f t="shared" si="12"/>
        <v>84470.975534130048</v>
      </c>
      <c r="D19" s="65">
        <f t="shared" si="13"/>
        <v>85837.049804574475</v>
      </c>
      <c r="E19" s="64">
        <v>0</v>
      </c>
      <c r="F19" s="65">
        <f t="shared" si="10"/>
        <v>858.37049804574474</v>
      </c>
      <c r="G19" s="65">
        <f t="shared" si="11"/>
        <v>1366.0742704444315</v>
      </c>
      <c r="H19" s="322">
        <f t="shared" si="2"/>
        <v>2224.4447684901761</v>
      </c>
      <c r="I19" s="322"/>
      <c r="J19" s="322"/>
      <c r="K19" s="67">
        <v>0</v>
      </c>
      <c r="L19" s="52"/>
      <c r="M19" s="258"/>
      <c r="N19" s="86"/>
      <c r="O19" s="253"/>
      <c r="P19" s="253"/>
      <c r="Q19" s="253"/>
      <c r="R19" s="266"/>
      <c r="S19" s="261"/>
      <c r="T19" s="261"/>
      <c r="U19" s="261"/>
      <c r="V19" s="254"/>
      <c r="W19" s="254">
        <f t="shared" si="3"/>
        <v>31</v>
      </c>
      <c r="X19" s="262">
        <f t="shared" si="4"/>
        <v>365</v>
      </c>
      <c r="Y19" s="262">
        <f t="shared" si="5"/>
        <v>24</v>
      </c>
      <c r="Z19" s="263">
        <f t="shared" si="6"/>
        <v>0.77419354838709675</v>
      </c>
      <c r="AA19" s="262">
        <f t="shared" si="7"/>
        <v>11</v>
      </c>
      <c r="AB19" s="263">
        <f t="shared" si="0"/>
        <v>1.0145959099236663</v>
      </c>
      <c r="AC19" s="264">
        <f t="shared" si="1"/>
        <v>1.2280811069891455</v>
      </c>
      <c r="AD19" s="265">
        <f t="shared" si="8"/>
        <v>0</v>
      </c>
    </row>
    <row r="20" spans="1:30">
      <c r="A20" s="252">
        <v>42292</v>
      </c>
      <c r="B20" s="66">
        <f t="shared" si="9"/>
        <v>13</v>
      </c>
      <c r="C20" s="63">
        <f t="shared" si="12"/>
        <v>83091.24052098117</v>
      </c>
      <c r="D20" s="65">
        <f t="shared" si="13"/>
        <v>84470.975534130048</v>
      </c>
      <c r="E20" s="64">
        <v>0</v>
      </c>
      <c r="F20" s="65">
        <f t="shared" si="10"/>
        <v>844.70975534130048</v>
      </c>
      <c r="G20" s="65">
        <f t="shared" si="11"/>
        <v>1379.7350131488756</v>
      </c>
      <c r="H20" s="322">
        <f t="shared" si="2"/>
        <v>2224.4447684901761</v>
      </c>
      <c r="I20" s="322"/>
      <c r="J20" s="322"/>
      <c r="K20" s="67">
        <v>0</v>
      </c>
      <c r="L20" s="52"/>
      <c r="M20" s="258"/>
      <c r="N20" s="86"/>
      <c r="O20" s="253"/>
      <c r="P20" s="253"/>
      <c r="Q20" s="253"/>
      <c r="R20" s="266"/>
      <c r="S20" s="261"/>
      <c r="T20" s="261"/>
      <c r="U20" s="261"/>
      <c r="V20" s="254"/>
      <c r="W20" s="254">
        <f t="shared" si="3"/>
        <v>30</v>
      </c>
      <c r="X20" s="262">
        <f t="shared" si="4"/>
        <v>395</v>
      </c>
      <c r="Y20" s="262">
        <f t="shared" si="5"/>
        <v>23</v>
      </c>
      <c r="Z20" s="263">
        <f t="shared" si="6"/>
        <v>0.74193548387096775</v>
      </c>
      <c r="AA20" s="262">
        <f t="shared" si="7"/>
        <v>12</v>
      </c>
      <c r="AB20" s="263">
        <f t="shared" si="0"/>
        <v>1.0139877470101804</v>
      </c>
      <c r="AC20" s="264">
        <f t="shared" si="1"/>
        <v>1.2512341818938819</v>
      </c>
      <c r="AD20" s="265">
        <f t="shared" si="8"/>
        <v>0</v>
      </c>
    </row>
    <row r="21" spans="1:30">
      <c r="A21" s="252">
        <v>42323</v>
      </c>
      <c r="B21" s="66">
        <f t="shared" si="9"/>
        <v>14</v>
      </c>
      <c r="C21" s="63">
        <f t="shared" si="12"/>
        <v>81697.708157700807</v>
      </c>
      <c r="D21" s="65">
        <f t="shared" si="13"/>
        <v>83091.24052098117</v>
      </c>
      <c r="E21" s="64">
        <v>0</v>
      </c>
      <c r="F21" s="65">
        <f t="shared" si="10"/>
        <v>830.91240520981171</v>
      </c>
      <c r="G21" s="65">
        <f t="shared" si="11"/>
        <v>1393.5323632803643</v>
      </c>
      <c r="H21" s="322">
        <f t="shared" si="2"/>
        <v>2224.4447684901761</v>
      </c>
      <c r="I21" s="322"/>
      <c r="J21" s="322"/>
      <c r="K21" s="67">
        <v>0</v>
      </c>
      <c r="L21" s="52"/>
      <c r="M21" s="258"/>
      <c r="N21" s="86"/>
      <c r="O21" s="253"/>
      <c r="P21" s="253"/>
      <c r="Q21" s="253"/>
      <c r="R21" s="266"/>
      <c r="S21" s="261"/>
      <c r="T21" s="261"/>
      <c r="U21" s="261"/>
      <c r="V21" s="254"/>
      <c r="W21" s="254">
        <f t="shared" si="3"/>
        <v>31</v>
      </c>
      <c r="X21" s="262">
        <f t="shared" si="4"/>
        <v>426</v>
      </c>
      <c r="Y21" s="262">
        <f t="shared" si="5"/>
        <v>23</v>
      </c>
      <c r="Z21" s="263">
        <f t="shared" si="6"/>
        <v>0.74193548387096775</v>
      </c>
      <c r="AA21" s="262">
        <f t="shared" si="7"/>
        <v>13</v>
      </c>
      <c r="AB21" s="263">
        <f t="shared" si="0"/>
        <v>1.0139877470101804</v>
      </c>
      <c r="AC21" s="264">
        <f t="shared" si="1"/>
        <v>1.2748237628848151</v>
      </c>
      <c r="AD21" s="265">
        <f t="shared" si="8"/>
        <v>0</v>
      </c>
    </row>
    <row r="22" spans="1:30">
      <c r="A22" s="252">
        <v>42353</v>
      </c>
      <c r="B22" s="66">
        <f t="shared" si="9"/>
        <v>15</v>
      </c>
      <c r="C22" s="63">
        <f t="shared" si="12"/>
        <v>80290.240470787641</v>
      </c>
      <c r="D22" s="65">
        <f t="shared" si="13"/>
        <v>81697.708157700807</v>
      </c>
      <c r="E22" s="64">
        <v>0</v>
      </c>
      <c r="F22" s="65">
        <f t="shared" si="10"/>
        <v>816.97708157700811</v>
      </c>
      <c r="G22" s="65">
        <f t="shared" si="11"/>
        <v>1407.4676869131681</v>
      </c>
      <c r="H22" s="322">
        <f t="shared" si="2"/>
        <v>2224.4447684901761</v>
      </c>
      <c r="I22" s="322"/>
      <c r="J22" s="322"/>
      <c r="K22" s="67">
        <v>0</v>
      </c>
      <c r="L22" s="52"/>
      <c r="M22" s="258"/>
      <c r="N22" s="86"/>
      <c r="O22" s="253"/>
      <c r="P22" s="253"/>
      <c r="Q22" s="253"/>
      <c r="R22" s="266"/>
      <c r="S22" s="261"/>
      <c r="T22" s="261"/>
      <c r="U22" s="261"/>
      <c r="V22" s="254"/>
      <c r="W22" s="254">
        <f t="shared" si="3"/>
        <v>30</v>
      </c>
      <c r="X22" s="262">
        <f t="shared" si="4"/>
        <v>456</v>
      </c>
      <c r="Y22" s="262">
        <f t="shared" si="5"/>
        <v>22</v>
      </c>
      <c r="Z22" s="263">
        <f t="shared" si="6"/>
        <v>0.70967741935483875</v>
      </c>
      <c r="AA22" s="262">
        <f t="shared" si="7"/>
        <v>14</v>
      </c>
      <c r="AB22" s="263">
        <f t="shared" si="0"/>
        <v>1.0133795840966942</v>
      </c>
      <c r="AC22" s="264">
        <f t="shared" si="1"/>
        <v>1.298858079433153</v>
      </c>
      <c r="AD22" s="265">
        <f t="shared" si="8"/>
        <v>0</v>
      </c>
    </row>
    <row r="23" spans="1:30">
      <c r="A23" s="252">
        <v>42384</v>
      </c>
      <c r="B23" s="66">
        <f t="shared" si="9"/>
        <v>16</v>
      </c>
      <c r="C23" s="63">
        <f t="shared" si="12"/>
        <v>78868.698107005344</v>
      </c>
      <c r="D23" s="65">
        <f t="shared" si="13"/>
        <v>80290.240470787641</v>
      </c>
      <c r="E23" s="64">
        <v>0</v>
      </c>
      <c r="F23" s="65">
        <f t="shared" si="10"/>
        <v>802.90240470787649</v>
      </c>
      <c r="G23" s="65">
        <f t="shared" si="11"/>
        <v>1421.5423637822996</v>
      </c>
      <c r="H23" s="322">
        <f t="shared" si="2"/>
        <v>2224.4447684901761</v>
      </c>
      <c r="I23" s="322"/>
      <c r="J23" s="322"/>
      <c r="K23" s="67">
        <v>0</v>
      </c>
      <c r="L23" s="52"/>
      <c r="M23" s="258"/>
      <c r="N23" s="86"/>
      <c r="O23" s="253"/>
      <c r="P23" s="253"/>
      <c r="Q23" s="253"/>
      <c r="R23" s="266"/>
      <c r="S23" s="261"/>
      <c r="T23" s="261"/>
      <c r="U23" s="261"/>
      <c r="V23" s="254"/>
      <c r="W23" s="254">
        <f t="shared" si="3"/>
        <v>31</v>
      </c>
      <c r="X23" s="262">
        <f t="shared" si="4"/>
        <v>487</v>
      </c>
      <c r="Y23" s="262">
        <f t="shared" si="5"/>
        <v>22</v>
      </c>
      <c r="Z23" s="263">
        <f t="shared" si="6"/>
        <v>0.70967741935483875</v>
      </c>
      <c r="AA23" s="262">
        <f t="shared" si="7"/>
        <v>15</v>
      </c>
      <c r="AB23" s="263">
        <f t="shared" si="0"/>
        <v>1.0133795840966942</v>
      </c>
      <c r="AC23" s="264">
        <f t="shared" si="1"/>
        <v>1.3233455161607366</v>
      </c>
      <c r="AD23" s="265">
        <f t="shared" si="8"/>
        <v>0</v>
      </c>
    </row>
    <row r="24" spans="1:30">
      <c r="A24" s="252">
        <v>42415</v>
      </c>
      <c r="B24" s="66">
        <f t="shared" si="9"/>
        <v>17</v>
      </c>
      <c r="C24" s="63">
        <f t="shared" si="12"/>
        <v>77432.940319585221</v>
      </c>
      <c r="D24" s="65">
        <f t="shared" si="13"/>
        <v>78868.698107005344</v>
      </c>
      <c r="E24" s="64">
        <v>0</v>
      </c>
      <c r="F24" s="65">
        <f t="shared" si="10"/>
        <v>788.68698107005343</v>
      </c>
      <c r="G24" s="65">
        <f t="shared" si="11"/>
        <v>1435.7577874201227</v>
      </c>
      <c r="H24" s="322">
        <f t="shared" si="2"/>
        <v>2224.4447684901761</v>
      </c>
      <c r="I24" s="322"/>
      <c r="J24" s="322"/>
      <c r="K24" s="67">
        <v>0</v>
      </c>
      <c r="L24" s="52"/>
      <c r="M24" s="258"/>
      <c r="N24" s="86"/>
      <c r="O24" s="253"/>
      <c r="P24" s="253"/>
      <c r="Q24" s="253"/>
      <c r="R24" s="266"/>
      <c r="S24" s="261"/>
      <c r="T24" s="261"/>
      <c r="U24" s="261"/>
      <c r="V24" s="254"/>
      <c r="W24" s="254">
        <f t="shared" si="3"/>
        <v>31</v>
      </c>
      <c r="X24" s="262">
        <f t="shared" si="4"/>
        <v>518</v>
      </c>
      <c r="Y24" s="262">
        <f t="shared" si="5"/>
        <v>22</v>
      </c>
      <c r="Z24" s="263">
        <f t="shared" si="6"/>
        <v>0.70967741935483875</v>
      </c>
      <c r="AA24" s="262">
        <f t="shared" si="7"/>
        <v>16</v>
      </c>
      <c r="AB24" s="263">
        <f t="shared" si="0"/>
        <v>1.0133795840966942</v>
      </c>
      <c r="AC24" s="264">
        <f t="shared" si="1"/>
        <v>1.3482946157651061</v>
      </c>
      <c r="AD24" s="265">
        <f t="shared" si="8"/>
        <v>0</v>
      </c>
    </row>
    <row r="25" spans="1:30">
      <c r="A25" s="252">
        <v>42444</v>
      </c>
      <c r="B25" s="66">
        <f t="shared" si="9"/>
        <v>18</v>
      </c>
      <c r="C25" s="63">
        <f t="shared" si="12"/>
        <v>75982.824954290903</v>
      </c>
      <c r="D25" s="65">
        <f t="shared" si="13"/>
        <v>77432.940319585221</v>
      </c>
      <c r="E25" s="64">
        <v>0</v>
      </c>
      <c r="F25" s="65">
        <f t="shared" si="10"/>
        <v>774.32940319585225</v>
      </c>
      <c r="G25" s="65">
        <f>IF(D25&lt;=G24,D25,H25-F25)</f>
        <v>1450.115365294324</v>
      </c>
      <c r="H25" s="322">
        <f t="shared" si="2"/>
        <v>2224.4447684901761</v>
      </c>
      <c r="I25" s="322"/>
      <c r="J25" s="322"/>
      <c r="K25" s="67">
        <v>0</v>
      </c>
      <c r="L25" s="52"/>
      <c r="M25" s="258"/>
      <c r="N25" s="86"/>
      <c r="O25" s="253"/>
      <c r="P25" s="253"/>
      <c r="Q25" s="253"/>
      <c r="R25" s="266"/>
      <c r="S25" s="261"/>
      <c r="T25" s="261"/>
      <c r="U25" s="261"/>
      <c r="V25" s="254"/>
      <c r="W25" s="254">
        <f t="shared" si="3"/>
        <v>29</v>
      </c>
      <c r="X25" s="262">
        <f t="shared" si="4"/>
        <v>547</v>
      </c>
      <c r="Y25" s="262">
        <f t="shared" si="5"/>
        <v>20</v>
      </c>
      <c r="Z25" s="263">
        <f t="shared" si="6"/>
        <v>0.64516129032258063</v>
      </c>
      <c r="AA25" s="262">
        <f t="shared" si="7"/>
        <v>17</v>
      </c>
      <c r="AB25" s="263">
        <f t="shared" si="0"/>
        <v>1.012163258269722</v>
      </c>
      <c r="AC25" s="264">
        <f t="shared" si="1"/>
        <v>1.3737140819997073</v>
      </c>
      <c r="AD25" s="265">
        <f t="shared" si="8"/>
        <v>0</v>
      </c>
    </row>
    <row r="26" spans="1:30">
      <c r="A26" s="252">
        <v>42475</v>
      </c>
      <c r="B26" s="66">
        <f t="shared" si="9"/>
        <v>19</v>
      </c>
      <c r="C26" s="63">
        <f t="shared" si="12"/>
        <v>74518.208435343637</v>
      </c>
      <c r="D26" s="65">
        <f t="shared" si="13"/>
        <v>75982.824954290903</v>
      </c>
      <c r="E26" s="64">
        <v>0</v>
      </c>
      <c r="F26" s="65">
        <f t="shared" si="10"/>
        <v>759.82824954290902</v>
      </c>
      <c r="G26" s="65">
        <f t="shared" ref="G26:G89" si="14">IF(D26&lt;=G25,D26,H26-F26)</f>
        <v>1464.6165189472672</v>
      </c>
      <c r="H26" s="322">
        <f t="shared" si="2"/>
        <v>2224.4447684901761</v>
      </c>
      <c r="I26" s="322"/>
      <c r="J26" s="322"/>
      <c r="K26" s="67">
        <v>0</v>
      </c>
      <c r="L26" s="52"/>
      <c r="M26" s="258"/>
      <c r="N26" s="86"/>
      <c r="O26" s="253"/>
      <c r="P26" s="253"/>
      <c r="Q26" s="253"/>
      <c r="R26" s="266"/>
      <c r="S26" s="261"/>
      <c r="T26" s="261"/>
      <c r="U26" s="261"/>
      <c r="V26" s="254"/>
      <c r="W26" s="254">
        <f t="shared" si="3"/>
        <v>31</v>
      </c>
      <c r="X26" s="262">
        <f t="shared" si="4"/>
        <v>578</v>
      </c>
      <c r="Y26" s="262">
        <f t="shared" si="5"/>
        <v>20</v>
      </c>
      <c r="Z26" s="263">
        <f t="shared" si="6"/>
        <v>0.64516129032258063</v>
      </c>
      <c r="AA26" s="262">
        <f t="shared" si="7"/>
        <v>18</v>
      </c>
      <c r="AB26" s="263">
        <f t="shared" si="0"/>
        <v>1.012163258269722</v>
      </c>
      <c r="AC26" s="264">
        <f t="shared" si="1"/>
        <v>1.399612782710288</v>
      </c>
      <c r="AD26" s="265">
        <f t="shared" si="8"/>
        <v>0</v>
      </c>
    </row>
    <row r="27" spans="1:30">
      <c r="A27" s="252">
        <v>42505</v>
      </c>
      <c r="B27" s="66">
        <f t="shared" si="9"/>
        <v>20</v>
      </c>
      <c r="C27" s="63">
        <f t="shared" si="12"/>
        <v>73038.945751206891</v>
      </c>
      <c r="D27" s="65">
        <f t="shared" si="13"/>
        <v>74518.208435343637</v>
      </c>
      <c r="E27" s="64">
        <v>0</v>
      </c>
      <c r="F27" s="65">
        <f t="shared" si="10"/>
        <v>745.18208435343638</v>
      </c>
      <c r="G27" s="65">
        <f t="shared" si="14"/>
        <v>1479.2626841367396</v>
      </c>
      <c r="H27" s="322">
        <f t="shared" si="2"/>
        <v>2224.4447684901761</v>
      </c>
      <c r="I27" s="322"/>
      <c r="J27" s="322"/>
      <c r="K27" s="67">
        <v>0</v>
      </c>
      <c r="L27" s="52"/>
      <c r="M27" s="258"/>
      <c r="N27" s="86"/>
      <c r="O27" s="253"/>
      <c r="P27" s="253"/>
      <c r="Q27" s="253"/>
      <c r="R27" s="266"/>
      <c r="S27" s="261"/>
      <c r="T27" s="261"/>
      <c r="U27" s="261"/>
      <c r="V27" s="254"/>
      <c r="W27" s="254">
        <f t="shared" si="3"/>
        <v>30</v>
      </c>
      <c r="X27" s="262">
        <f t="shared" si="4"/>
        <v>608</v>
      </c>
      <c r="Y27" s="262">
        <f t="shared" si="5"/>
        <v>19</v>
      </c>
      <c r="Z27" s="263">
        <f t="shared" si="6"/>
        <v>0.61290322580645162</v>
      </c>
      <c r="AA27" s="262">
        <f t="shared" si="7"/>
        <v>19</v>
      </c>
      <c r="AB27" s="263">
        <f t="shared" si="0"/>
        <v>1.011555095356236</v>
      </c>
      <c r="AC27" s="264">
        <f t="shared" si="1"/>
        <v>1.4259997529285375</v>
      </c>
      <c r="AD27" s="265">
        <f t="shared" si="8"/>
        <v>0</v>
      </c>
    </row>
    <row r="28" spans="1:30">
      <c r="A28" s="252">
        <v>42536</v>
      </c>
      <c r="B28" s="66">
        <f t="shared" si="9"/>
        <v>21</v>
      </c>
      <c r="C28" s="63">
        <f t="shared" si="12"/>
        <v>71544.890440228788</v>
      </c>
      <c r="D28" s="65">
        <f t="shared" si="13"/>
        <v>73038.945751206891</v>
      </c>
      <c r="E28" s="64">
        <v>0</v>
      </c>
      <c r="F28" s="65">
        <f t="shared" si="10"/>
        <v>730.38945751206893</v>
      </c>
      <c r="G28" s="65">
        <f t="shared" si="14"/>
        <v>1494.0553109781072</v>
      </c>
      <c r="H28" s="322">
        <f t="shared" si="2"/>
        <v>2224.4447684901761</v>
      </c>
      <c r="I28" s="322"/>
      <c r="J28" s="322"/>
      <c r="K28" s="67">
        <v>0</v>
      </c>
      <c r="L28" s="52"/>
      <c r="M28" s="258"/>
      <c r="N28" s="86"/>
      <c r="O28" s="253"/>
      <c r="P28" s="253"/>
      <c r="Q28" s="253"/>
      <c r="R28" s="266"/>
      <c r="S28" s="261"/>
      <c r="T28" s="261"/>
      <c r="U28" s="261"/>
      <c r="V28" s="254"/>
      <c r="W28" s="254">
        <f t="shared" si="3"/>
        <v>31</v>
      </c>
      <c r="X28" s="262">
        <f t="shared" si="4"/>
        <v>639</v>
      </c>
      <c r="Y28" s="262">
        <f t="shared" si="5"/>
        <v>19</v>
      </c>
      <c r="Z28" s="263">
        <f t="shared" si="6"/>
        <v>0.61290322580645162</v>
      </c>
      <c r="AA28" s="262">
        <f t="shared" si="7"/>
        <v>20</v>
      </c>
      <c r="AB28" s="263">
        <f t="shared" si="0"/>
        <v>1.011555095356236</v>
      </c>
      <c r="AC28" s="264">
        <f t="shared" si="1"/>
        <v>1.4528841980240534</v>
      </c>
      <c r="AD28" s="265">
        <f t="shared" si="8"/>
        <v>0</v>
      </c>
    </row>
    <row r="29" spans="1:30">
      <c r="A29" s="252">
        <v>42566</v>
      </c>
      <c r="B29" s="66">
        <f t="shared" si="9"/>
        <v>22</v>
      </c>
      <c r="C29" s="63">
        <f t="shared" si="12"/>
        <v>70035.894576140898</v>
      </c>
      <c r="D29" s="65">
        <f t="shared" si="13"/>
        <v>71544.890440228788</v>
      </c>
      <c r="E29" s="64">
        <v>0</v>
      </c>
      <c r="F29" s="65">
        <f t="shared" si="10"/>
        <v>715.44890440228789</v>
      </c>
      <c r="G29" s="65">
        <f t="shared" si="14"/>
        <v>1508.9958640878881</v>
      </c>
      <c r="H29" s="322">
        <f t="shared" si="2"/>
        <v>2224.4447684901761</v>
      </c>
      <c r="I29" s="322"/>
      <c r="J29" s="322"/>
      <c r="K29" s="67">
        <v>0</v>
      </c>
      <c r="L29" s="52"/>
      <c r="M29" s="258"/>
      <c r="N29" s="86"/>
      <c r="O29" s="253"/>
      <c r="P29" s="253"/>
      <c r="Q29" s="253"/>
      <c r="R29" s="266"/>
      <c r="S29" s="261"/>
      <c r="T29" s="261"/>
      <c r="U29" s="261"/>
      <c r="V29" s="254"/>
      <c r="W29" s="254">
        <f t="shared" si="3"/>
        <v>30</v>
      </c>
      <c r="X29" s="262">
        <f t="shared" si="4"/>
        <v>669</v>
      </c>
      <c r="Y29" s="262">
        <f t="shared" si="5"/>
        <v>18</v>
      </c>
      <c r="Z29" s="263">
        <f t="shared" si="6"/>
        <v>0.58064516129032262</v>
      </c>
      <c r="AA29" s="262">
        <f t="shared" si="7"/>
        <v>21</v>
      </c>
      <c r="AB29" s="263">
        <f t="shared" si="0"/>
        <v>1.0109469324427498</v>
      </c>
      <c r="AC29" s="264">
        <f t="shared" si="1"/>
        <v>1.4802754969157281</v>
      </c>
      <c r="AD29" s="265">
        <f t="shared" si="8"/>
        <v>0</v>
      </c>
    </row>
    <row r="30" spans="1:30">
      <c r="A30" s="252">
        <v>42597</v>
      </c>
      <c r="B30" s="66">
        <f t="shared" si="9"/>
        <v>23</v>
      </c>
      <c r="C30" s="63">
        <f t="shared" si="12"/>
        <v>68511.80875341213</v>
      </c>
      <c r="D30" s="65">
        <f t="shared" si="13"/>
        <v>70035.894576140898</v>
      </c>
      <c r="E30" s="64">
        <v>0</v>
      </c>
      <c r="F30" s="65">
        <f t="shared" si="10"/>
        <v>700.35894576140902</v>
      </c>
      <c r="G30" s="65">
        <f t="shared" si="14"/>
        <v>1524.0858227287672</v>
      </c>
      <c r="H30" s="322">
        <f t="shared" si="2"/>
        <v>2224.4447684901761</v>
      </c>
      <c r="I30" s="322"/>
      <c r="J30" s="322"/>
      <c r="K30" s="67">
        <v>0</v>
      </c>
      <c r="L30" s="52"/>
      <c r="M30" s="258"/>
      <c r="N30" s="86"/>
      <c r="O30" s="253"/>
      <c r="P30" s="253"/>
      <c r="Q30" s="253"/>
      <c r="R30" s="266"/>
      <c r="S30" s="261"/>
      <c r="T30" s="261"/>
      <c r="U30" s="261"/>
      <c r="V30" s="254"/>
      <c r="W30" s="254">
        <f t="shared" si="3"/>
        <v>31</v>
      </c>
      <c r="X30" s="262">
        <f t="shared" si="4"/>
        <v>700</v>
      </c>
      <c r="Y30" s="262">
        <f t="shared" si="5"/>
        <v>18</v>
      </c>
      <c r="Z30" s="263">
        <f t="shared" si="6"/>
        <v>0.58064516129032262</v>
      </c>
      <c r="AA30" s="262">
        <f t="shared" si="7"/>
        <v>22</v>
      </c>
      <c r="AB30" s="263">
        <f t="shared" si="0"/>
        <v>1.0109469324427498</v>
      </c>
      <c r="AC30" s="264">
        <f t="shared" si="1"/>
        <v>1.5081832053436852</v>
      </c>
      <c r="AD30" s="265">
        <f t="shared" si="8"/>
        <v>0</v>
      </c>
    </row>
    <row r="31" spans="1:30">
      <c r="A31" s="252">
        <v>42628</v>
      </c>
      <c r="B31" s="66">
        <f t="shared" si="9"/>
        <v>24</v>
      </c>
      <c r="C31" s="63">
        <f t="shared" si="12"/>
        <v>66972.48207245607</v>
      </c>
      <c r="D31" s="65">
        <f t="shared" si="13"/>
        <v>68511.80875341213</v>
      </c>
      <c r="E31" s="64">
        <v>0</v>
      </c>
      <c r="F31" s="65">
        <f t="shared" si="10"/>
        <v>685.11808753412129</v>
      </c>
      <c r="G31" s="65">
        <f t="shared" si="14"/>
        <v>1539.3266809560548</v>
      </c>
      <c r="H31" s="322">
        <f t="shared" si="2"/>
        <v>2224.4447684901761</v>
      </c>
      <c r="I31" s="322"/>
      <c r="J31" s="322"/>
      <c r="K31" s="67">
        <v>0</v>
      </c>
      <c r="L31" s="52"/>
      <c r="M31" s="258"/>
      <c r="N31" s="86"/>
      <c r="O31" s="253"/>
      <c r="P31" s="253"/>
      <c r="Q31" s="253"/>
      <c r="R31" s="266"/>
      <c r="S31" s="261"/>
      <c r="T31" s="261"/>
      <c r="U31" s="261"/>
      <c r="V31" s="254"/>
      <c r="W31" s="254">
        <f t="shared" si="3"/>
        <v>31</v>
      </c>
      <c r="X31" s="262">
        <f t="shared" si="4"/>
        <v>731</v>
      </c>
      <c r="Y31" s="262">
        <f t="shared" si="5"/>
        <v>18</v>
      </c>
      <c r="Z31" s="263">
        <f t="shared" si="6"/>
        <v>0.58064516129032262</v>
      </c>
      <c r="AA31" s="262">
        <f t="shared" si="7"/>
        <v>23</v>
      </c>
      <c r="AB31" s="263">
        <f t="shared" si="0"/>
        <v>1.0109469324427498</v>
      </c>
      <c r="AC31" s="264">
        <f t="shared" si="1"/>
        <v>1.5366170592028963</v>
      </c>
      <c r="AD31" s="265">
        <f t="shared" si="8"/>
        <v>0</v>
      </c>
    </row>
    <row r="32" spans="1:30">
      <c r="A32" s="252">
        <v>42658</v>
      </c>
      <c r="B32" s="66">
        <f t="shared" si="9"/>
        <v>25</v>
      </c>
      <c r="C32" s="63">
        <f t="shared" si="12"/>
        <v>65417.762124690453</v>
      </c>
      <c r="D32" s="65">
        <f t="shared" si="13"/>
        <v>66972.48207245607</v>
      </c>
      <c r="E32" s="64">
        <v>0</v>
      </c>
      <c r="F32" s="65">
        <f t="shared" si="10"/>
        <v>669.72482072456069</v>
      </c>
      <c r="G32" s="65">
        <f t="shared" si="14"/>
        <v>1554.7199477656154</v>
      </c>
      <c r="H32" s="322">
        <f t="shared" si="2"/>
        <v>2224.4447684901761</v>
      </c>
      <c r="I32" s="322"/>
      <c r="J32" s="322"/>
      <c r="K32" s="67">
        <v>0</v>
      </c>
      <c r="L32" s="52"/>
      <c r="M32" s="258"/>
      <c r="N32" s="86"/>
      <c r="O32" s="253"/>
      <c r="P32" s="253"/>
      <c r="Q32" s="253"/>
      <c r="R32" s="266"/>
      <c r="S32" s="261"/>
      <c r="T32" s="261"/>
      <c r="U32" s="261"/>
      <c r="V32" s="254"/>
      <c r="W32" s="254">
        <f t="shared" si="3"/>
        <v>30</v>
      </c>
      <c r="X32" s="262">
        <f t="shared" si="4"/>
        <v>761</v>
      </c>
      <c r="Y32" s="262">
        <f t="shared" si="5"/>
        <v>17</v>
      </c>
      <c r="Z32" s="263">
        <f t="shared" si="6"/>
        <v>0.54838709677419351</v>
      </c>
      <c r="AA32" s="262">
        <f t="shared" si="7"/>
        <v>24</v>
      </c>
      <c r="AB32" s="263">
        <f t="shared" si="0"/>
        <v>1.0103387695292636</v>
      </c>
      <c r="AC32" s="264">
        <f t="shared" si="1"/>
        <v>1.5655869779396521</v>
      </c>
      <c r="AD32" s="265">
        <f t="shared" si="8"/>
        <v>0</v>
      </c>
    </row>
    <row r="33" spans="1:30">
      <c r="A33" s="252">
        <v>42689</v>
      </c>
      <c r="B33" s="66">
        <f t="shared" si="9"/>
        <v>26</v>
      </c>
      <c r="C33" s="63">
        <f t="shared" si="12"/>
        <v>63847.494977447182</v>
      </c>
      <c r="D33" s="65">
        <f t="shared" si="13"/>
        <v>65417.762124690453</v>
      </c>
      <c r="E33" s="64">
        <v>0</v>
      </c>
      <c r="F33" s="65">
        <f t="shared" si="10"/>
        <v>654.17762124690455</v>
      </c>
      <c r="G33" s="65">
        <f t="shared" si="14"/>
        <v>1570.2671472432717</v>
      </c>
      <c r="H33" s="322">
        <f t="shared" si="2"/>
        <v>2224.4447684901761</v>
      </c>
      <c r="I33" s="322"/>
      <c r="J33" s="322"/>
      <c r="K33" s="67">
        <v>0</v>
      </c>
      <c r="L33" s="52"/>
      <c r="M33" s="258"/>
      <c r="N33" s="86"/>
      <c r="O33" s="253"/>
      <c r="P33" s="253"/>
      <c r="Q33" s="253"/>
      <c r="R33" s="266"/>
      <c r="S33" s="261"/>
      <c r="T33" s="261"/>
      <c r="U33" s="261"/>
      <c r="V33" s="254"/>
      <c r="W33" s="254">
        <f t="shared" si="3"/>
        <v>31</v>
      </c>
      <c r="X33" s="262">
        <f t="shared" si="4"/>
        <v>792</v>
      </c>
      <c r="Y33" s="262">
        <f t="shared" si="5"/>
        <v>17</v>
      </c>
      <c r="Z33" s="263">
        <f t="shared" si="6"/>
        <v>0.54838709677419351</v>
      </c>
      <c r="AA33" s="262">
        <f t="shared" si="7"/>
        <v>25</v>
      </c>
      <c r="AB33" s="263">
        <f t="shared" si="0"/>
        <v>1.0103387695292636</v>
      </c>
      <c r="AC33" s="264">
        <f t="shared" si="1"/>
        <v>1.5951030680120619</v>
      </c>
      <c r="AD33" s="265">
        <f t="shared" si="8"/>
        <v>0</v>
      </c>
    </row>
    <row r="34" spans="1:30">
      <c r="A34" s="252">
        <v>42719</v>
      </c>
      <c r="B34" s="66">
        <f t="shared" si="9"/>
        <v>27</v>
      </c>
      <c r="C34" s="63">
        <f t="shared" si="12"/>
        <v>62261.525158731478</v>
      </c>
      <c r="D34" s="65">
        <f t="shared" si="13"/>
        <v>63847.494977447182</v>
      </c>
      <c r="E34" s="64">
        <v>0</v>
      </c>
      <c r="F34" s="65">
        <f t="shared" si="10"/>
        <v>638.47494977447184</v>
      </c>
      <c r="G34" s="65">
        <f t="shared" si="14"/>
        <v>1585.9698187157042</v>
      </c>
      <c r="H34" s="322">
        <f t="shared" si="2"/>
        <v>2224.4447684901761</v>
      </c>
      <c r="I34" s="322"/>
      <c r="J34" s="322"/>
      <c r="K34" s="67">
        <v>0</v>
      </c>
      <c r="L34" s="52"/>
      <c r="M34" s="258"/>
      <c r="N34" s="86"/>
      <c r="O34" s="253"/>
      <c r="P34" s="253"/>
      <c r="Q34" s="253"/>
      <c r="R34" s="266"/>
      <c r="S34" s="261"/>
      <c r="T34" s="261"/>
      <c r="U34" s="261"/>
      <c r="V34" s="254"/>
      <c r="W34" s="254">
        <f t="shared" si="3"/>
        <v>30</v>
      </c>
      <c r="X34" s="262">
        <f t="shared" si="4"/>
        <v>822</v>
      </c>
      <c r="Y34" s="262">
        <f t="shared" si="5"/>
        <v>16</v>
      </c>
      <c r="Z34" s="263">
        <f t="shared" si="6"/>
        <v>0.5161290322580645</v>
      </c>
      <c r="AA34" s="262">
        <f t="shared" si="7"/>
        <v>26</v>
      </c>
      <c r="AB34" s="263">
        <f t="shared" si="0"/>
        <v>1.0097306066157776</v>
      </c>
      <c r="AC34" s="264">
        <f t="shared" si="1"/>
        <v>1.6251756264157997</v>
      </c>
      <c r="AD34" s="265">
        <f t="shared" si="8"/>
        <v>0</v>
      </c>
    </row>
    <row r="35" spans="1:30">
      <c r="A35" s="252">
        <v>42750</v>
      </c>
      <c r="B35" s="66">
        <f t="shared" si="9"/>
        <v>28</v>
      </c>
      <c r="C35" s="63">
        <f t="shared" si="12"/>
        <v>60659.695641828614</v>
      </c>
      <c r="D35" s="65">
        <f t="shared" si="13"/>
        <v>62261.525158731478</v>
      </c>
      <c r="E35" s="64">
        <v>0</v>
      </c>
      <c r="F35" s="65">
        <f t="shared" si="10"/>
        <v>622.61525158731479</v>
      </c>
      <c r="G35" s="65">
        <f t="shared" si="14"/>
        <v>1601.8295169028613</v>
      </c>
      <c r="H35" s="322">
        <f t="shared" si="2"/>
        <v>2224.4447684901761</v>
      </c>
      <c r="I35" s="322"/>
      <c r="J35" s="322"/>
      <c r="K35" s="67">
        <v>0</v>
      </c>
      <c r="L35" s="52"/>
      <c r="M35" s="258"/>
      <c r="N35" s="86"/>
      <c r="O35" s="253"/>
      <c r="P35" s="253"/>
      <c r="Q35" s="253"/>
      <c r="R35" s="266"/>
      <c r="S35" s="261"/>
      <c r="T35" s="261"/>
      <c r="U35" s="261"/>
      <c r="V35" s="254"/>
      <c r="W35" s="254">
        <f t="shared" si="3"/>
        <v>31</v>
      </c>
      <c r="X35" s="262">
        <f t="shared" si="4"/>
        <v>853</v>
      </c>
      <c r="Y35" s="262">
        <f t="shared" si="5"/>
        <v>16</v>
      </c>
      <c r="Z35" s="263">
        <f t="shared" si="6"/>
        <v>0.5161290322580645</v>
      </c>
      <c r="AA35" s="262">
        <f t="shared" si="7"/>
        <v>27</v>
      </c>
      <c r="AB35" s="263">
        <f t="shared" si="0"/>
        <v>1.0097306066157776</v>
      </c>
      <c r="AC35" s="264">
        <f t="shared" si="1"/>
        <v>1.655815144276316</v>
      </c>
      <c r="AD35" s="265">
        <f t="shared" si="8"/>
        <v>0</v>
      </c>
    </row>
    <row r="36" spans="1:30">
      <c r="A36" s="252">
        <v>42781</v>
      </c>
      <c r="B36" s="66">
        <f t="shared" si="9"/>
        <v>29</v>
      </c>
      <c r="C36" s="63">
        <f t="shared" si="12"/>
        <v>59041.84782975672</v>
      </c>
      <c r="D36" s="65">
        <f t="shared" si="13"/>
        <v>60659.695641828614</v>
      </c>
      <c r="E36" s="64">
        <v>0</v>
      </c>
      <c r="F36" s="65">
        <f t="shared" si="10"/>
        <v>606.59695641828614</v>
      </c>
      <c r="G36" s="65">
        <f t="shared" si="14"/>
        <v>1617.8478120718901</v>
      </c>
      <c r="H36" s="322">
        <f t="shared" si="2"/>
        <v>2224.4447684901761</v>
      </c>
      <c r="I36" s="322"/>
      <c r="J36" s="322"/>
      <c r="K36" s="67">
        <v>0</v>
      </c>
      <c r="L36" s="52"/>
      <c r="M36" s="258"/>
      <c r="N36" s="86"/>
      <c r="O36" s="253"/>
      <c r="P36" s="253"/>
      <c r="Q36" s="253"/>
      <c r="R36" s="266"/>
      <c r="S36" s="261"/>
      <c r="T36" s="261"/>
      <c r="U36" s="261"/>
      <c r="V36" s="254"/>
      <c r="W36" s="254">
        <f t="shared" si="3"/>
        <v>31</v>
      </c>
      <c r="X36" s="262">
        <f t="shared" si="4"/>
        <v>884</v>
      </c>
      <c r="Y36" s="262">
        <f t="shared" si="5"/>
        <v>16</v>
      </c>
      <c r="Z36" s="263">
        <f t="shared" si="6"/>
        <v>0.5161290322580645</v>
      </c>
      <c r="AA36" s="262">
        <f t="shared" si="7"/>
        <v>28</v>
      </c>
      <c r="AB36" s="263">
        <f t="shared" si="0"/>
        <v>1.0097306066157776</v>
      </c>
      <c r="AC36" s="264">
        <f t="shared" si="1"/>
        <v>1.6870323105087783</v>
      </c>
      <c r="AD36" s="265">
        <f t="shared" si="8"/>
        <v>0</v>
      </c>
    </row>
    <row r="37" spans="1:30">
      <c r="A37" s="252">
        <v>42809</v>
      </c>
      <c r="B37" s="66">
        <f t="shared" si="9"/>
        <v>30</v>
      </c>
      <c r="C37" s="63">
        <f t="shared" si="12"/>
        <v>57407.821539564109</v>
      </c>
      <c r="D37" s="65">
        <f t="shared" si="13"/>
        <v>59041.84782975672</v>
      </c>
      <c r="E37" s="64">
        <v>0</v>
      </c>
      <c r="F37" s="65">
        <f t="shared" si="10"/>
        <v>590.41847829756716</v>
      </c>
      <c r="G37" s="65">
        <f t="shared" si="14"/>
        <v>1634.0262901926089</v>
      </c>
      <c r="H37" s="322">
        <f t="shared" si="2"/>
        <v>2224.4447684901761</v>
      </c>
      <c r="I37" s="322"/>
      <c r="J37" s="322"/>
      <c r="K37" s="67">
        <v>0</v>
      </c>
      <c r="L37" s="52"/>
      <c r="M37" s="258"/>
      <c r="N37" s="86"/>
      <c r="O37" s="253"/>
      <c r="P37" s="253"/>
      <c r="Q37" s="253"/>
      <c r="R37" s="266"/>
      <c r="S37" s="261"/>
      <c r="T37" s="261"/>
      <c r="U37" s="261"/>
      <c r="V37" s="254"/>
      <c r="W37" s="254">
        <f t="shared" si="3"/>
        <v>28</v>
      </c>
      <c r="X37" s="262">
        <f t="shared" si="4"/>
        <v>912</v>
      </c>
      <c r="Y37" s="262">
        <f t="shared" si="5"/>
        <v>13</v>
      </c>
      <c r="Z37" s="263">
        <f t="shared" si="6"/>
        <v>0.41935483870967744</v>
      </c>
      <c r="AA37" s="262">
        <f t="shared" si="7"/>
        <v>29</v>
      </c>
      <c r="AB37" s="263">
        <f t="shared" si="0"/>
        <v>1.0079061178753193</v>
      </c>
      <c r="AC37" s="264">
        <f t="shared" si="1"/>
        <v>1.7188380155470087</v>
      </c>
      <c r="AD37" s="265">
        <f t="shared" si="8"/>
        <v>0</v>
      </c>
    </row>
    <row r="38" spans="1:30">
      <c r="A38" s="252">
        <v>42840</v>
      </c>
      <c r="B38" s="66">
        <f t="shared" si="9"/>
        <v>31</v>
      </c>
      <c r="C38" s="63">
        <f t="shared" si="12"/>
        <v>55757.454986469573</v>
      </c>
      <c r="D38" s="65">
        <f t="shared" si="13"/>
        <v>57407.821539564109</v>
      </c>
      <c r="E38" s="64">
        <v>0</v>
      </c>
      <c r="F38" s="65">
        <f t="shared" si="10"/>
        <v>574.07821539564111</v>
      </c>
      <c r="G38" s="65">
        <f t="shared" si="14"/>
        <v>1650.366553094535</v>
      </c>
      <c r="H38" s="322">
        <f t="shared" si="2"/>
        <v>2224.4447684901761</v>
      </c>
      <c r="I38" s="322"/>
      <c r="J38" s="322"/>
      <c r="K38" s="67">
        <v>0</v>
      </c>
      <c r="L38" s="52"/>
      <c r="M38" s="258"/>
      <c r="N38" s="86"/>
      <c r="O38" s="253"/>
      <c r="P38" s="253"/>
      <c r="Q38" s="253"/>
      <c r="R38" s="266"/>
      <c r="S38" s="261"/>
      <c r="T38" s="261"/>
      <c r="U38" s="261"/>
      <c r="V38" s="254"/>
      <c r="W38" s="254">
        <f t="shared" si="3"/>
        <v>31</v>
      </c>
      <c r="X38" s="262">
        <f t="shared" si="4"/>
        <v>943</v>
      </c>
      <c r="Y38" s="262">
        <f t="shared" si="5"/>
        <v>13</v>
      </c>
      <c r="Z38" s="263">
        <f t="shared" si="6"/>
        <v>0.41935483870967744</v>
      </c>
      <c r="AA38" s="262">
        <f t="shared" si="7"/>
        <v>30</v>
      </c>
      <c r="AB38" s="263">
        <f t="shared" si="0"/>
        <v>1.0079061178753193</v>
      </c>
      <c r="AC38" s="264">
        <f t="shared" si="1"/>
        <v>1.7512433551427267</v>
      </c>
      <c r="AD38" s="265">
        <f t="shared" si="8"/>
        <v>0</v>
      </c>
    </row>
    <row r="39" spans="1:30">
      <c r="A39" s="252">
        <v>42870</v>
      </c>
      <c r="B39" s="66">
        <f t="shared" si="9"/>
        <v>32</v>
      </c>
      <c r="C39" s="63">
        <f t="shared" si="12"/>
        <v>54090.584767844091</v>
      </c>
      <c r="D39" s="65">
        <f t="shared" si="13"/>
        <v>55757.454986469573</v>
      </c>
      <c r="E39" s="64">
        <v>0</v>
      </c>
      <c r="F39" s="65">
        <f t="shared" si="10"/>
        <v>557.57454986469577</v>
      </c>
      <c r="G39" s="65">
        <f t="shared" si="14"/>
        <v>1666.8702186254804</v>
      </c>
      <c r="H39" s="322">
        <f t="shared" si="2"/>
        <v>2224.4447684901761</v>
      </c>
      <c r="I39" s="322"/>
      <c r="J39" s="322"/>
      <c r="K39" s="67">
        <v>0</v>
      </c>
      <c r="L39" s="52"/>
      <c r="M39" s="258"/>
      <c r="N39" s="86"/>
      <c r="O39" s="253"/>
      <c r="P39" s="253"/>
      <c r="Q39" s="253"/>
      <c r="R39" s="266"/>
      <c r="S39" s="261"/>
      <c r="T39" s="261"/>
      <c r="U39" s="261"/>
      <c r="V39" s="254"/>
      <c r="W39" s="254">
        <f t="shared" si="3"/>
        <v>30</v>
      </c>
      <c r="X39" s="262">
        <f t="shared" si="4"/>
        <v>973</v>
      </c>
      <c r="Y39" s="262">
        <f t="shared" si="5"/>
        <v>12</v>
      </c>
      <c r="Z39" s="263">
        <f t="shared" si="6"/>
        <v>0.38709677419354838</v>
      </c>
      <c r="AA39" s="262">
        <f t="shared" si="7"/>
        <v>31</v>
      </c>
      <c r="AB39" s="263">
        <f t="shared" si="0"/>
        <v>1.0072979549618333</v>
      </c>
      <c r="AC39" s="264">
        <f t="shared" si="1"/>
        <v>1.7842596342364163</v>
      </c>
      <c r="AD39" s="265">
        <f t="shared" si="8"/>
        <v>0</v>
      </c>
    </row>
    <row r="40" spans="1:30">
      <c r="A40" s="252">
        <v>42901</v>
      </c>
      <c r="B40" s="66">
        <f t="shared" si="9"/>
        <v>33</v>
      </c>
      <c r="C40" s="63">
        <f t="shared" si="12"/>
        <v>52407.045847032357</v>
      </c>
      <c r="D40" s="65">
        <f t="shared" si="13"/>
        <v>54090.584767844091</v>
      </c>
      <c r="E40" s="64">
        <v>0</v>
      </c>
      <c r="F40" s="65">
        <f t="shared" si="10"/>
        <v>540.90584767844098</v>
      </c>
      <c r="G40" s="65">
        <f t="shared" si="14"/>
        <v>1683.5389208117351</v>
      </c>
      <c r="H40" s="322">
        <f t="shared" ref="H40:H67" si="15">IF(B40&lt;=$U$2,F40,IF(D40&lt;=G39,D40+F40,IF($Q$3=1,D40*(($F$3/12)/(1-(1+($F$3/12))^-($H$3-(B40-1)-0))),$D$8*(($F$3/12)/(1-(1+($F$3/12))^-($H$3-$U$2-0))))))</f>
        <v>2224.4447684901761</v>
      </c>
      <c r="I40" s="322"/>
      <c r="J40" s="322"/>
      <c r="K40" s="67">
        <v>0</v>
      </c>
      <c r="L40" s="52"/>
      <c r="M40" s="258"/>
      <c r="N40" s="86"/>
      <c r="O40" s="253"/>
      <c r="P40" s="253"/>
      <c r="Q40" s="253"/>
      <c r="R40" s="266"/>
      <c r="S40" s="261"/>
      <c r="T40" s="261"/>
      <c r="U40" s="261"/>
      <c r="V40" s="254"/>
      <c r="W40" s="254">
        <f t="shared" ref="W40:W67" si="16">A40-A39</f>
        <v>31</v>
      </c>
      <c r="X40" s="262">
        <f t="shared" ref="X40:X67" si="17">A40-$A$7</f>
        <v>1004</v>
      </c>
      <c r="Y40" s="262">
        <f t="shared" si="5"/>
        <v>12</v>
      </c>
      <c r="Z40" s="263">
        <f t="shared" si="6"/>
        <v>0.38709677419354838</v>
      </c>
      <c r="AA40" s="262">
        <f t="shared" si="7"/>
        <v>32</v>
      </c>
      <c r="AB40" s="263">
        <f t="shared" si="0"/>
        <v>1.0072979549618333</v>
      </c>
      <c r="AC40" s="264">
        <f t="shared" si="1"/>
        <v>1.8178983709011751</v>
      </c>
      <c r="AD40" s="265">
        <f t="shared" ref="AD40:AD67" si="18">K40/(AB40*AC40)</f>
        <v>0</v>
      </c>
    </row>
    <row r="41" spans="1:30">
      <c r="A41" s="252">
        <v>42931</v>
      </c>
      <c r="B41" s="66">
        <f t="shared" si="9"/>
        <v>34</v>
      </c>
      <c r="C41" s="63">
        <f t="shared" si="12"/>
        <v>50706.671537012502</v>
      </c>
      <c r="D41" s="65">
        <f t="shared" si="13"/>
        <v>52407.045847032357</v>
      </c>
      <c r="E41" s="64">
        <v>0</v>
      </c>
      <c r="F41" s="65">
        <f t="shared" si="10"/>
        <v>524.07045847032362</v>
      </c>
      <c r="G41" s="65">
        <f t="shared" si="14"/>
        <v>1700.3743100198526</v>
      </c>
      <c r="H41" s="322">
        <f t="shared" si="15"/>
        <v>2224.4447684901761</v>
      </c>
      <c r="I41" s="322"/>
      <c r="J41" s="322"/>
      <c r="K41" s="67">
        <v>0</v>
      </c>
      <c r="L41" s="52"/>
      <c r="M41" s="258"/>
      <c r="N41" s="86"/>
      <c r="O41" s="253"/>
      <c r="P41" s="253"/>
      <c r="Q41" s="253"/>
      <c r="R41" s="266"/>
      <c r="S41" s="261"/>
      <c r="T41" s="261"/>
      <c r="U41" s="261"/>
      <c r="V41" s="254"/>
      <c r="W41" s="254">
        <f t="shared" si="16"/>
        <v>30</v>
      </c>
      <c r="X41" s="262">
        <f t="shared" si="17"/>
        <v>1034</v>
      </c>
      <c r="Y41" s="262">
        <f t="shared" si="5"/>
        <v>11</v>
      </c>
      <c r="Z41" s="263">
        <f t="shared" si="6"/>
        <v>0.35483870967741937</v>
      </c>
      <c r="AA41" s="262">
        <f t="shared" si="7"/>
        <v>33</v>
      </c>
      <c r="AB41" s="263">
        <f t="shared" si="0"/>
        <v>1.0066897920483471</v>
      </c>
      <c r="AC41" s="264">
        <f t="shared" si="1"/>
        <v>1.8521713003609108</v>
      </c>
      <c r="AD41" s="265">
        <f t="shared" si="18"/>
        <v>0</v>
      </c>
    </row>
    <row r="42" spans="1:30">
      <c r="A42" s="252">
        <v>42962</v>
      </c>
      <c r="B42" s="66">
        <f t="shared" si="9"/>
        <v>35</v>
      </c>
      <c r="C42" s="63">
        <f t="shared" si="12"/>
        <v>48989.293483892448</v>
      </c>
      <c r="D42" s="65">
        <f t="shared" si="13"/>
        <v>50706.671537012502</v>
      </c>
      <c r="E42" s="64">
        <v>0</v>
      </c>
      <c r="F42" s="65">
        <f t="shared" si="10"/>
        <v>507.06671537012505</v>
      </c>
      <c r="G42" s="65">
        <f t="shared" si="14"/>
        <v>1717.3780531200509</v>
      </c>
      <c r="H42" s="322">
        <f t="shared" si="15"/>
        <v>2224.4447684901761</v>
      </c>
      <c r="I42" s="322"/>
      <c r="J42" s="322"/>
      <c r="K42" s="67">
        <v>0</v>
      </c>
      <c r="L42" s="52"/>
      <c r="M42" s="258"/>
      <c r="N42" s="86"/>
      <c r="O42" s="253"/>
      <c r="P42" s="253"/>
      <c r="Q42" s="253"/>
      <c r="R42" s="266"/>
      <c r="S42" s="261"/>
      <c r="T42" s="261"/>
      <c r="U42" s="261"/>
      <c r="V42" s="254"/>
      <c r="W42" s="254">
        <f t="shared" si="16"/>
        <v>31</v>
      </c>
      <c r="X42" s="262">
        <f t="shared" si="17"/>
        <v>1065</v>
      </c>
      <c r="Y42" s="262">
        <f t="shared" si="5"/>
        <v>11</v>
      </c>
      <c r="Z42" s="263">
        <f t="shared" si="6"/>
        <v>0.35483870967741937</v>
      </c>
      <c r="AA42" s="262">
        <f t="shared" si="7"/>
        <v>34</v>
      </c>
      <c r="AB42" s="263">
        <f t="shared" si="0"/>
        <v>1.0066897920483471</v>
      </c>
      <c r="AC42" s="264">
        <f t="shared" si="1"/>
        <v>1.8870903790842986</v>
      </c>
      <c r="AD42" s="265">
        <f t="shared" si="18"/>
        <v>0</v>
      </c>
    </row>
    <row r="43" spans="1:30">
      <c r="A43" s="252">
        <v>42993</v>
      </c>
      <c r="B43" s="66">
        <f t="shared" si="9"/>
        <v>36</v>
      </c>
      <c r="C43" s="63">
        <f t="shared" si="12"/>
        <v>47254.741650241194</v>
      </c>
      <c r="D43" s="65">
        <f t="shared" si="13"/>
        <v>48989.293483892448</v>
      </c>
      <c r="E43" s="64">
        <v>0</v>
      </c>
      <c r="F43" s="65">
        <f t="shared" si="10"/>
        <v>489.89293483892448</v>
      </c>
      <c r="G43" s="65">
        <f t="shared" si="14"/>
        <v>1734.5518336512516</v>
      </c>
      <c r="H43" s="322">
        <f t="shared" si="15"/>
        <v>2224.4447684901761</v>
      </c>
      <c r="I43" s="322"/>
      <c r="J43" s="322"/>
      <c r="K43" s="67">
        <v>0</v>
      </c>
      <c r="L43" s="52"/>
      <c r="M43" s="258"/>
      <c r="N43" s="86"/>
      <c r="O43" s="253"/>
      <c r="P43" s="253"/>
      <c r="Q43" s="253"/>
      <c r="R43" s="266"/>
      <c r="S43" s="261"/>
      <c r="T43" s="261"/>
      <c r="U43" s="261"/>
      <c r="V43" s="254"/>
      <c r="W43" s="254">
        <f t="shared" si="16"/>
        <v>31</v>
      </c>
      <c r="X43" s="262">
        <f t="shared" si="17"/>
        <v>1096</v>
      </c>
      <c r="Y43" s="262">
        <f t="shared" si="5"/>
        <v>11</v>
      </c>
      <c r="Z43" s="263">
        <f t="shared" si="6"/>
        <v>0.35483870967741937</v>
      </c>
      <c r="AA43" s="262">
        <f t="shared" si="7"/>
        <v>35</v>
      </c>
      <c r="AB43" s="263">
        <f t="shared" si="0"/>
        <v>1.0066897920483471</v>
      </c>
      <c r="AC43" s="264">
        <f t="shared" si="1"/>
        <v>1.9226677889559187</v>
      </c>
      <c r="AD43" s="265">
        <f t="shared" si="18"/>
        <v>0</v>
      </c>
    </row>
    <row r="44" spans="1:30">
      <c r="A44" s="252">
        <v>43023</v>
      </c>
      <c r="B44" s="66">
        <f t="shared" si="9"/>
        <v>37</v>
      </c>
      <c r="C44" s="63">
        <f t="shared" si="12"/>
        <v>45502.844298253432</v>
      </c>
      <c r="D44" s="65">
        <f t="shared" si="13"/>
        <v>47254.741650241194</v>
      </c>
      <c r="E44" s="64">
        <v>0</v>
      </c>
      <c r="F44" s="65">
        <f t="shared" si="10"/>
        <v>472.54741650241198</v>
      </c>
      <c r="G44" s="65">
        <f t="shared" si="14"/>
        <v>1751.8973519877641</v>
      </c>
      <c r="H44" s="322">
        <f t="shared" si="15"/>
        <v>2224.4447684901761</v>
      </c>
      <c r="I44" s="322"/>
      <c r="J44" s="322"/>
      <c r="K44" s="67">
        <v>0</v>
      </c>
      <c r="L44" s="52"/>
      <c r="M44" s="258"/>
      <c r="N44" s="86"/>
      <c r="O44" s="253"/>
      <c r="P44" s="253"/>
      <c r="Q44" s="253"/>
      <c r="R44" s="266"/>
      <c r="S44" s="261"/>
      <c r="T44" s="261"/>
      <c r="U44" s="261"/>
      <c r="V44" s="254"/>
      <c r="W44" s="254">
        <f t="shared" si="16"/>
        <v>30</v>
      </c>
      <c r="X44" s="262">
        <f t="shared" si="17"/>
        <v>1126</v>
      </c>
      <c r="Y44" s="262">
        <f t="shared" si="5"/>
        <v>10</v>
      </c>
      <c r="Z44" s="263">
        <f t="shared" si="6"/>
        <v>0.32258064516129031</v>
      </c>
      <c r="AA44" s="262">
        <f t="shared" si="7"/>
        <v>36</v>
      </c>
      <c r="AB44" s="263">
        <f t="shared" si="0"/>
        <v>1.0060816291348611</v>
      </c>
      <c r="AC44" s="264">
        <f t="shared" si="1"/>
        <v>1.9589159415260353</v>
      </c>
      <c r="AD44" s="265">
        <f t="shared" si="18"/>
        <v>0</v>
      </c>
    </row>
    <row r="45" spans="1:30">
      <c r="A45" s="252">
        <v>43054</v>
      </c>
      <c r="B45" s="66">
        <f t="shared" si="9"/>
        <v>38</v>
      </c>
      <c r="C45" s="63">
        <f t="shared" si="12"/>
        <v>43733.427972745791</v>
      </c>
      <c r="D45" s="65">
        <f t="shared" si="13"/>
        <v>45502.844298253432</v>
      </c>
      <c r="E45" s="64">
        <v>0</v>
      </c>
      <c r="F45" s="65">
        <f t="shared" si="10"/>
        <v>455.02844298253433</v>
      </c>
      <c r="G45" s="65">
        <f t="shared" si="14"/>
        <v>1769.4163255076419</v>
      </c>
      <c r="H45" s="322">
        <f t="shared" si="15"/>
        <v>2224.4447684901761</v>
      </c>
      <c r="I45" s="322"/>
      <c r="J45" s="322"/>
      <c r="K45" s="67">
        <v>0</v>
      </c>
      <c r="L45" s="52"/>
      <c r="M45" s="258"/>
      <c r="N45" s="86"/>
      <c r="O45" s="253"/>
      <c r="P45" s="253"/>
      <c r="Q45" s="253"/>
      <c r="R45" s="266"/>
      <c r="S45" s="261"/>
      <c r="T45" s="261"/>
      <c r="U45" s="261"/>
      <c r="V45" s="254"/>
      <c r="W45" s="254">
        <f t="shared" si="16"/>
        <v>31</v>
      </c>
      <c r="X45" s="262">
        <f t="shared" si="17"/>
        <v>1157</v>
      </c>
      <c r="Y45" s="262">
        <f t="shared" si="5"/>
        <v>10</v>
      </c>
      <c r="Z45" s="263">
        <f t="shared" si="6"/>
        <v>0.32258064516129031</v>
      </c>
      <c r="AA45" s="262">
        <f t="shared" si="7"/>
        <v>37</v>
      </c>
      <c r="AB45" s="263">
        <f t="shared" si="0"/>
        <v>1.0060816291348611</v>
      </c>
      <c r="AC45" s="264">
        <f t="shared" si="1"/>
        <v>1.9958474823404933</v>
      </c>
      <c r="AD45" s="265">
        <f t="shared" si="18"/>
        <v>0</v>
      </c>
    </row>
    <row r="46" spans="1:30">
      <c r="A46" s="252">
        <v>43084</v>
      </c>
      <c r="B46" s="66">
        <f t="shared" si="9"/>
        <v>39</v>
      </c>
      <c r="C46" s="63">
        <f t="shared" si="12"/>
        <v>41946.317483983075</v>
      </c>
      <c r="D46" s="65">
        <f t="shared" si="13"/>
        <v>43733.427972745791</v>
      </c>
      <c r="E46" s="64">
        <v>0</v>
      </c>
      <c r="F46" s="65">
        <f t="shared" si="10"/>
        <v>437.3342797274579</v>
      </c>
      <c r="G46" s="65">
        <f t="shared" si="14"/>
        <v>1787.1104887627182</v>
      </c>
      <c r="H46" s="322">
        <f t="shared" si="15"/>
        <v>2224.4447684901761</v>
      </c>
      <c r="I46" s="322"/>
      <c r="J46" s="322"/>
      <c r="K46" s="67">
        <v>0</v>
      </c>
      <c r="L46" s="52"/>
      <c r="M46" s="258"/>
      <c r="N46" s="86"/>
      <c r="O46" s="253"/>
      <c r="P46" s="253"/>
      <c r="Q46" s="253"/>
      <c r="R46" s="266"/>
      <c r="S46" s="261"/>
      <c r="T46" s="261"/>
      <c r="U46" s="261"/>
      <c r="V46" s="254"/>
      <c r="W46" s="254">
        <f t="shared" si="16"/>
        <v>30</v>
      </c>
      <c r="X46" s="262">
        <f t="shared" si="17"/>
        <v>1187</v>
      </c>
      <c r="Y46" s="262">
        <f t="shared" si="5"/>
        <v>9</v>
      </c>
      <c r="Z46" s="263">
        <f t="shared" si="6"/>
        <v>0.29032258064516131</v>
      </c>
      <c r="AA46" s="262">
        <f t="shared" si="7"/>
        <v>38</v>
      </c>
      <c r="AB46" s="263">
        <f t="shared" si="0"/>
        <v>1.0054734662213749</v>
      </c>
      <c r="AC46" s="264">
        <f t="shared" si="1"/>
        <v>2.0334752953522504</v>
      </c>
      <c r="AD46" s="265">
        <f t="shared" si="18"/>
        <v>0</v>
      </c>
    </row>
    <row r="47" spans="1:30">
      <c r="A47" s="252">
        <v>43115</v>
      </c>
      <c r="B47" s="66">
        <f t="shared" si="9"/>
        <v>40</v>
      </c>
      <c r="C47" s="63">
        <f t="shared" si="12"/>
        <v>40141.335890332732</v>
      </c>
      <c r="D47" s="65">
        <f t="shared" si="13"/>
        <v>41946.317483983075</v>
      </c>
      <c r="E47" s="64">
        <v>0</v>
      </c>
      <c r="F47" s="65">
        <f t="shared" si="10"/>
        <v>419.46317483983074</v>
      </c>
      <c r="G47" s="65">
        <f t="shared" si="14"/>
        <v>1804.9815936503453</v>
      </c>
      <c r="H47" s="322">
        <f t="shared" si="15"/>
        <v>2224.4447684901761</v>
      </c>
      <c r="I47" s="322"/>
      <c r="J47" s="322"/>
      <c r="K47" s="67">
        <v>0</v>
      </c>
      <c r="L47" s="52"/>
      <c r="M47" s="258"/>
      <c r="N47" s="86"/>
      <c r="O47" s="253"/>
      <c r="P47" s="253"/>
      <c r="Q47" s="253"/>
      <c r="R47" s="266"/>
      <c r="S47" s="261"/>
      <c r="T47" s="261"/>
      <c r="U47" s="261"/>
      <c r="V47" s="254"/>
      <c r="W47" s="254">
        <f t="shared" si="16"/>
        <v>31</v>
      </c>
      <c r="X47" s="262">
        <f t="shared" si="17"/>
        <v>1218</v>
      </c>
      <c r="Y47" s="262">
        <f t="shared" si="5"/>
        <v>9</v>
      </c>
      <c r="Z47" s="263">
        <f t="shared" si="6"/>
        <v>0.29032258064516131</v>
      </c>
      <c r="AA47" s="262">
        <f t="shared" si="7"/>
        <v>39</v>
      </c>
      <c r="AB47" s="263">
        <f t="shared" si="0"/>
        <v>1.0054734662213749</v>
      </c>
      <c r="AC47" s="264">
        <f t="shared" si="1"/>
        <v>2.0718125074160763</v>
      </c>
      <c r="AD47" s="265">
        <f t="shared" si="18"/>
        <v>0</v>
      </c>
    </row>
    <row r="48" spans="1:30">
      <c r="A48" s="252">
        <v>43146</v>
      </c>
      <c r="B48" s="66">
        <f t="shared" si="9"/>
        <v>41</v>
      </c>
      <c r="C48" s="63">
        <f t="shared" si="12"/>
        <v>38318.304480745879</v>
      </c>
      <c r="D48" s="65">
        <f t="shared" si="13"/>
        <v>40141.335890332732</v>
      </c>
      <c r="E48" s="64">
        <v>0</v>
      </c>
      <c r="F48" s="65">
        <f t="shared" si="10"/>
        <v>401.41335890332732</v>
      </c>
      <c r="G48" s="65">
        <f t="shared" si="14"/>
        <v>1823.0314095868489</v>
      </c>
      <c r="H48" s="322">
        <f t="shared" si="15"/>
        <v>2224.4447684901761</v>
      </c>
      <c r="I48" s="322"/>
      <c r="J48" s="322"/>
      <c r="K48" s="67">
        <v>0</v>
      </c>
      <c r="L48" s="52"/>
      <c r="M48" s="258"/>
      <c r="N48" s="86"/>
      <c r="O48" s="253"/>
      <c r="P48" s="253"/>
      <c r="Q48" s="253"/>
      <c r="R48" s="266"/>
      <c r="S48" s="261"/>
      <c r="T48" s="261"/>
      <c r="U48" s="261"/>
      <c r="V48" s="254"/>
      <c r="W48" s="254">
        <f t="shared" si="16"/>
        <v>31</v>
      </c>
      <c r="X48" s="262">
        <f t="shared" si="17"/>
        <v>1249</v>
      </c>
      <c r="Y48" s="262">
        <f t="shared" si="5"/>
        <v>9</v>
      </c>
      <c r="Z48" s="263">
        <f t="shared" si="6"/>
        <v>0.29032258064516131</v>
      </c>
      <c r="AA48" s="262">
        <f t="shared" si="7"/>
        <v>40</v>
      </c>
      <c r="AB48" s="263">
        <f t="shared" si="0"/>
        <v>1.0054734662213749</v>
      </c>
      <c r="AC48" s="264">
        <f t="shared" si="1"/>
        <v>2.1108724928679967</v>
      </c>
      <c r="AD48" s="265">
        <f t="shared" si="18"/>
        <v>0</v>
      </c>
    </row>
    <row r="49" spans="1:30">
      <c r="A49" s="252">
        <v>43174</v>
      </c>
      <c r="B49" s="66">
        <f t="shared" si="9"/>
        <v>42</v>
      </c>
      <c r="C49" s="63">
        <f t="shared" si="12"/>
        <v>36477.042757063158</v>
      </c>
      <c r="D49" s="65">
        <f t="shared" si="13"/>
        <v>38318.304480745879</v>
      </c>
      <c r="E49" s="64">
        <v>0</v>
      </c>
      <c r="F49" s="65">
        <f t="shared" si="10"/>
        <v>383.18304480745883</v>
      </c>
      <c r="G49" s="65">
        <f t="shared" si="14"/>
        <v>1841.2617236827173</v>
      </c>
      <c r="H49" s="322">
        <f t="shared" si="15"/>
        <v>2224.4447684901761</v>
      </c>
      <c r="I49" s="322"/>
      <c r="J49" s="322"/>
      <c r="K49" s="67">
        <v>0</v>
      </c>
      <c r="L49" s="52"/>
      <c r="M49" s="258"/>
      <c r="N49" s="86"/>
      <c r="O49" s="253"/>
      <c r="P49" s="253"/>
      <c r="Q49" s="253"/>
      <c r="R49" s="266"/>
      <c r="S49" s="261"/>
      <c r="T49" s="261"/>
      <c r="U49" s="261"/>
      <c r="V49" s="254"/>
      <c r="W49" s="254">
        <f t="shared" si="16"/>
        <v>28</v>
      </c>
      <c r="X49" s="262">
        <f t="shared" si="17"/>
        <v>1277</v>
      </c>
      <c r="Y49" s="262">
        <f t="shared" si="5"/>
        <v>6</v>
      </c>
      <c r="Z49" s="263">
        <f t="shared" si="6"/>
        <v>0.19354838709677419</v>
      </c>
      <c r="AA49" s="262">
        <f t="shared" si="7"/>
        <v>41</v>
      </c>
      <c r="AB49" s="263">
        <f t="shared" si="0"/>
        <v>1.0036489774809165</v>
      </c>
      <c r="AC49" s="264">
        <f t="shared" si="1"/>
        <v>2.1506688781910652</v>
      </c>
      <c r="AD49" s="265">
        <f t="shared" si="18"/>
        <v>0</v>
      </c>
    </row>
    <row r="50" spans="1:30">
      <c r="A50" s="252">
        <v>43205</v>
      </c>
      <c r="B50" s="66">
        <f t="shared" si="9"/>
        <v>43</v>
      </c>
      <c r="C50" s="63">
        <f t="shared" si="12"/>
        <v>34617.36841614361</v>
      </c>
      <c r="D50" s="65">
        <f t="shared" si="13"/>
        <v>36477.042757063158</v>
      </c>
      <c r="E50" s="64">
        <v>0</v>
      </c>
      <c r="F50" s="65">
        <f t="shared" si="10"/>
        <v>364.77042757063157</v>
      </c>
      <c r="G50" s="65">
        <f t="shared" si="14"/>
        <v>1859.6743409195446</v>
      </c>
      <c r="H50" s="322">
        <f t="shared" si="15"/>
        <v>2224.4447684901761</v>
      </c>
      <c r="I50" s="322"/>
      <c r="J50" s="322"/>
      <c r="K50" s="67">
        <v>0</v>
      </c>
      <c r="L50" s="52"/>
      <c r="M50" s="258"/>
      <c r="N50" s="86"/>
      <c r="O50" s="253"/>
      <c r="P50" s="253"/>
      <c r="Q50" s="253"/>
      <c r="R50" s="266"/>
      <c r="S50" s="261"/>
      <c r="T50" s="261"/>
      <c r="U50" s="261"/>
      <c r="V50" s="254"/>
      <c r="W50" s="254">
        <f t="shared" si="16"/>
        <v>31</v>
      </c>
      <c r="X50" s="262">
        <f t="shared" si="17"/>
        <v>1308</v>
      </c>
      <c r="Y50" s="262">
        <f t="shared" si="5"/>
        <v>6</v>
      </c>
      <c r="Z50" s="263">
        <f t="shared" si="6"/>
        <v>0.19354838709677419</v>
      </c>
      <c r="AA50" s="262">
        <f t="shared" si="7"/>
        <v>42</v>
      </c>
      <c r="AB50" s="263">
        <f t="shared" si="0"/>
        <v>1.0036489774809165</v>
      </c>
      <c r="AC50" s="264">
        <f t="shared" si="1"/>
        <v>2.1912155467691061</v>
      </c>
      <c r="AD50" s="265">
        <f t="shared" si="18"/>
        <v>0</v>
      </c>
    </row>
    <row r="51" spans="1:30">
      <c r="A51" s="252">
        <v>43235</v>
      </c>
      <c r="B51" s="66">
        <f t="shared" si="9"/>
        <v>44</v>
      </c>
      <c r="C51" s="63">
        <f t="shared" si="12"/>
        <v>32739.097331814872</v>
      </c>
      <c r="D51" s="65">
        <f t="shared" si="13"/>
        <v>34617.36841614361</v>
      </c>
      <c r="E51" s="64">
        <v>0</v>
      </c>
      <c r="F51" s="65">
        <f t="shared" si="10"/>
        <v>346.17368416143609</v>
      </c>
      <c r="G51" s="65">
        <f t="shared" si="14"/>
        <v>1878.27108432874</v>
      </c>
      <c r="H51" s="322">
        <f t="shared" si="15"/>
        <v>2224.4447684901761</v>
      </c>
      <c r="I51" s="322"/>
      <c r="J51" s="322"/>
      <c r="K51" s="67">
        <v>0</v>
      </c>
      <c r="L51" s="52"/>
      <c r="M51" s="258"/>
      <c r="N51" s="86"/>
      <c r="O51" s="253"/>
      <c r="P51" s="253"/>
      <c r="Q51" s="253"/>
      <c r="R51" s="266"/>
      <c r="S51" s="261"/>
      <c r="T51" s="261"/>
      <c r="U51" s="261"/>
      <c r="V51" s="254"/>
      <c r="W51" s="254">
        <f t="shared" si="16"/>
        <v>30</v>
      </c>
      <c r="X51" s="262">
        <f t="shared" si="17"/>
        <v>1338</v>
      </c>
      <c r="Y51" s="262">
        <f t="shared" si="5"/>
        <v>5</v>
      </c>
      <c r="Z51" s="263">
        <f t="shared" si="6"/>
        <v>0.16129032258064516</v>
      </c>
      <c r="AA51" s="262">
        <f t="shared" si="7"/>
        <v>43</v>
      </c>
      <c r="AB51" s="263">
        <f t="shared" si="0"/>
        <v>1.0030408145674305</v>
      </c>
      <c r="AC51" s="264">
        <f t="shared" si="1"/>
        <v>2.2325266437300795</v>
      </c>
      <c r="AD51" s="265">
        <f t="shared" si="18"/>
        <v>0</v>
      </c>
    </row>
    <row r="52" spans="1:30">
      <c r="A52" s="252">
        <v>43266</v>
      </c>
      <c r="B52" s="66">
        <f t="shared" si="9"/>
        <v>45</v>
      </c>
      <c r="C52" s="63">
        <f t="shared" si="12"/>
        <v>30842.043536642843</v>
      </c>
      <c r="D52" s="65">
        <f t="shared" si="13"/>
        <v>32739.097331814872</v>
      </c>
      <c r="E52" s="64">
        <v>0</v>
      </c>
      <c r="F52" s="65">
        <f t="shared" si="10"/>
        <v>327.39097331814872</v>
      </c>
      <c r="G52" s="65">
        <f t="shared" si="14"/>
        <v>1897.0537951720273</v>
      </c>
      <c r="H52" s="322">
        <f t="shared" si="15"/>
        <v>2224.4447684901761</v>
      </c>
      <c r="I52" s="322"/>
      <c r="J52" s="322"/>
      <c r="K52" s="67">
        <v>0</v>
      </c>
      <c r="L52" s="52"/>
      <c r="M52" s="258"/>
      <c r="N52" s="86"/>
      <c r="O52" s="253"/>
      <c r="P52" s="253"/>
      <c r="Q52" s="253"/>
      <c r="R52" s="266"/>
      <c r="S52" s="261"/>
      <c r="T52" s="261"/>
      <c r="U52" s="261"/>
      <c r="V52" s="254"/>
      <c r="W52" s="254">
        <f t="shared" si="16"/>
        <v>31</v>
      </c>
      <c r="X52" s="262">
        <f t="shared" si="17"/>
        <v>1369</v>
      </c>
      <c r="Y52" s="262">
        <f t="shared" si="5"/>
        <v>5</v>
      </c>
      <c r="Z52" s="263">
        <f t="shared" si="6"/>
        <v>0.16129032258064516</v>
      </c>
      <c r="AA52" s="262">
        <f t="shared" si="7"/>
        <v>44</v>
      </c>
      <c r="AB52" s="263">
        <f t="shared" si="0"/>
        <v>1.0030408145674305</v>
      </c>
      <c r="AC52" s="264">
        <f t="shared" si="1"/>
        <v>2.2746165808807524</v>
      </c>
      <c r="AD52" s="265">
        <f t="shared" si="18"/>
        <v>0</v>
      </c>
    </row>
    <row r="53" spans="1:30">
      <c r="A53" s="252">
        <v>43296</v>
      </c>
      <c r="B53" s="66">
        <f t="shared" si="9"/>
        <v>46</v>
      </c>
      <c r="C53" s="63">
        <f t="shared" si="12"/>
        <v>28926.019203519096</v>
      </c>
      <c r="D53" s="65">
        <f t="shared" si="13"/>
        <v>30842.043536642843</v>
      </c>
      <c r="E53" s="64">
        <v>0</v>
      </c>
      <c r="F53" s="65">
        <f t="shared" si="10"/>
        <v>308.42043536642842</v>
      </c>
      <c r="G53" s="65">
        <f t="shared" si="14"/>
        <v>1916.0243331237477</v>
      </c>
      <c r="H53" s="322">
        <f t="shared" si="15"/>
        <v>2224.4447684901761</v>
      </c>
      <c r="I53" s="322"/>
      <c r="J53" s="322"/>
      <c r="K53" s="67">
        <v>0</v>
      </c>
      <c r="L53" s="52"/>
      <c r="M53" s="258"/>
      <c r="N53" s="86"/>
      <c r="O53" s="253"/>
      <c r="P53" s="253"/>
      <c r="Q53" s="253"/>
      <c r="R53" s="266"/>
      <c r="S53" s="261"/>
      <c r="T53" s="261"/>
      <c r="U53" s="261"/>
      <c r="V53" s="254"/>
      <c r="W53" s="254">
        <f t="shared" si="16"/>
        <v>30</v>
      </c>
      <c r="X53" s="262">
        <f t="shared" si="17"/>
        <v>1399</v>
      </c>
      <c r="Y53" s="262">
        <f t="shared" si="5"/>
        <v>4</v>
      </c>
      <c r="Z53" s="263">
        <f t="shared" si="6"/>
        <v>0.12903225806451613</v>
      </c>
      <c r="AA53" s="262">
        <f t="shared" si="7"/>
        <v>45</v>
      </c>
      <c r="AB53" s="263">
        <f t="shared" si="0"/>
        <v>1.0024326516539444</v>
      </c>
      <c r="AC53" s="264">
        <f t="shared" si="1"/>
        <v>2.3175000417344114</v>
      </c>
      <c r="AD53" s="265">
        <f t="shared" si="18"/>
        <v>0</v>
      </c>
    </row>
    <row r="54" spans="1:30">
      <c r="A54" s="252">
        <v>43327</v>
      </c>
      <c r="B54" s="66">
        <f t="shared" si="9"/>
        <v>47</v>
      </c>
      <c r="C54" s="63">
        <f t="shared" si="12"/>
        <v>26990.834627064112</v>
      </c>
      <c r="D54" s="65">
        <f t="shared" si="13"/>
        <v>28926.019203519096</v>
      </c>
      <c r="E54" s="64">
        <v>0</v>
      </c>
      <c r="F54" s="65">
        <f t="shared" si="10"/>
        <v>289.26019203519098</v>
      </c>
      <c r="G54" s="65">
        <f t="shared" si="14"/>
        <v>1935.1845764549851</v>
      </c>
      <c r="H54" s="322">
        <f t="shared" si="15"/>
        <v>2224.4447684901761</v>
      </c>
      <c r="I54" s="322"/>
      <c r="J54" s="322"/>
      <c r="K54" s="67">
        <f t="shared" ref="K54:K71" si="19">IF(H54=0,0,H54+$O$2)</f>
        <v>2224.4447684901761</v>
      </c>
      <c r="L54" s="52"/>
      <c r="M54" s="258"/>
      <c r="N54" s="86"/>
      <c r="O54" s="253"/>
      <c r="P54" s="253"/>
      <c r="Q54" s="253"/>
      <c r="R54" s="266"/>
      <c r="S54" s="261"/>
      <c r="T54" s="261"/>
      <c r="U54" s="261"/>
      <c r="V54" s="254"/>
      <c r="W54" s="254">
        <f t="shared" si="16"/>
        <v>31</v>
      </c>
      <c r="X54" s="262">
        <f t="shared" si="17"/>
        <v>1430</v>
      </c>
      <c r="Y54" s="262">
        <f t="shared" si="5"/>
        <v>4</v>
      </c>
      <c r="Z54" s="263">
        <f t="shared" si="6"/>
        <v>0.12903225806451613</v>
      </c>
      <c r="AA54" s="262">
        <f t="shared" si="7"/>
        <v>46</v>
      </c>
      <c r="AB54" s="263">
        <f t="shared" si="0"/>
        <v>1.0024326516539444</v>
      </c>
      <c r="AC54" s="264">
        <f t="shared" si="1"/>
        <v>2.3611919866333579</v>
      </c>
      <c r="AD54" s="265">
        <f t="shared" si="18"/>
        <v>939.79931054644328</v>
      </c>
    </row>
    <row r="55" spans="1:30">
      <c r="A55" s="252">
        <v>43358</v>
      </c>
      <c r="B55" s="66">
        <f t="shared" si="9"/>
        <v>48</v>
      </c>
      <c r="C55" s="63">
        <f t="shared" si="12"/>
        <v>25036.298204844577</v>
      </c>
      <c r="D55" s="65">
        <f t="shared" si="13"/>
        <v>26990.834627064112</v>
      </c>
      <c r="E55" s="64">
        <v>0</v>
      </c>
      <c r="F55" s="65">
        <f t="shared" si="10"/>
        <v>269.90834627064112</v>
      </c>
      <c r="G55" s="65">
        <f t="shared" si="14"/>
        <v>1954.5364222195349</v>
      </c>
      <c r="H55" s="322">
        <f t="shared" si="15"/>
        <v>2224.4447684901761</v>
      </c>
      <c r="I55" s="322"/>
      <c r="J55" s="322"/>
      <c r="K55" s="67">
        <f t="shared" si="19"/>
        <v>2224.4447684901761</v>
      </c>
      <c r="L55" s="52"/>
      <c r="M55" s="258"/>
      <c r="N55" s="86"/>
      <c r="O55" s="253"/>
      <c r="P55" s="253"/>
      <c r="Q55" s="253"/>
      <c r="R55" s="266"/>
      <c r="S55" s="261"/>
      <c r="T55" s="261"/>
      <c r="U55" s="261"/>
      <c r="V55" s="254"/>
      <c r="W55" s="254">
        <f t="shared" si="16"/>
        <v>31</v>
      </c>
      <c r="X55" s="262">
        <f t="shared" si="17"/>
        <v>1461</v>
      </c>
      <c r="Y55" s="262">
        <f t="shared" si="5"/>
        <v>4</v>
      </c>
      <c r="Z55" s="263">
        <f t="shared" si="6"/>
        <v>0.12903225806451613</v>
      </c>
      <c r="AA55" s="262">
        <f t="shared" si="7"/>
        <v>47</v>
      </c>
      <c r="AB55" s="263">
        <f t="shared" si="0"/>
        <v>1.0024326516539444</v>
      </c>
      <c r="AC55" s="264">
        <f t="shared" si="1"/>
        <v>2.4057076579679779</v>
      </c>
      <c r="AD55" s="265">
        <f t="shared" si="18"/>
        <v>922.40908564100926</v>
      </c>
    </row>
    <row r="56" spans="1:30">
      <c r="A56" s="252">
        <v>43388</v>
      </c>
      <c r="B56" s="66">
        <f t="shared" si="9"/>
        <v>49</v>
      </c>
      <c r="C56" s="63">
        <f t="shared" si="12"/>
        <v>23062.216418402848</v>
      </c>
      <c r="D56" s="65">
        <f t="shared" si="13"/>
        <v>25036.298204844577</v>
      </c>
      <c r="E56" s="64">
        <v>0</v>
      </c>
      <c r="F56" s="65">
        <f t="shared" si="10"/>
        <v>250.36298204844579</v>
      </c>
      <c r="G56" s="65">
        <f t="shared" si="14"/>
        <v>1974.0817864417304</v>
      </c>
      <c r="H56" s="322">
        <f t="shared" si="15"/>
        <v>2224.4447684901761</v>
      </c>
      <c r="I56" s="322"/>
      <c r="J56" s="322"/>
      <c r="K56" s="67">
        <f t="shared" si="19"/>
        <v>2224.4447684901761</v>
      </c>
      <c r="L56" s="52"/>
      <c r="M56" s="258"/>
      <c r="N56" s="86"/>
      <c r="O56" s="253"/>
      <c r="P56" s="253"/>
      <c r="Q56" s="253"/>
      <c r="R56" s="266"/>
      <c r="S56" s="261"/>
      <c r="T56" s="261"/>
      <c r="U56" s="261"/>
      <c r="V56" s="254"/>
      <c r="W56" s="254">
        <f t="shared" si="16"/>
        <v>30</v>
      </c>
      <c r="X56" s="262">
        <f t="shared" si="17"/>
        <v>1491</v>
      </c>
      <c r="Y56" s="262">
        <f t="shared" si="5"/>
        <v>3</v>
      </c>
      <c r="Z56" s="263">
        <f t="shared" si="6"/>
        <v>9.6774193548387094E-2</v>
      </c>
      <c r="AA56" s="262">
        <f t="shared" si="7"/>
        <v>48</v>
      </c>
      <c r="AB56" s="263">
        <f t="shared" si="0"/>
        <v>1.0018244887404584</v>
      </c>
      <c r="AC56" s="264">
        <f t="shared" si="1"/>
        <v>2.4510625854942121</v>
      </c>
      <c r="AD56" s="265">
        <f t="shared" si="18"/>
        <v>905.89024464441411</v>
      </c>
    </row>
    <row r="57" spans="1:30">
      <c r="A57" s="252">
        <v>43419</v>
      </c>
      <c r="B57" s="66">
        <f t="shared" si="9"/>
        <v>50</v>
      </c>
      <c r="C57" s="63">
        <f t="shared" si="12"/>
        <v>21068.3938140967</v>
      </c>
      <c r="D57" s="65">
        <f t="shared" si="13"/>
        <v>23062.216418402848</v>
      </c>
      <c r="E57" s="64">
        <v>0</v>
      </c>
      <c r="F57" s="65">
        <f t="shared" si="10"/>
        <v>230.62216418402849</v>
      </c>
      <c r="G57" s="65">
        <f t="shared" si="14"/>
        <v>1993.8226043061477</v>
      </c>
      <c r="H57" s="322">
        <f t="shared" si="15"/>
        <v>2224.4447684901761</v>
      </c>
      <c r="I57" s="322"/>
      <c r="J57" s="322"/>
      <c r="K57" s="67">
        <f t="shared" si="19"/>
        <v>2224.4447684901761</v>
      </c>
      <c r="L57" s="52"/>
      <c r="M57" s="258"/>
      <c r="N57" s="86"/>
      <c r="O57" s="253"/>
      <c r="P57" s="253"/>
      <c r="Q57" s="253"/>
      <c r="R57" s="266"/>
      <c r="S57" s="261"/>
      <c r="T57" s="261"/>
      <c r="U57" s="261"/>
      <c r="V57" s="254"/>
      <c r="W57" s="254">
        <f t="shared" si="16"/>
        <v>31</v>
      </c>
      <c r="X57" s="262">
        <f t="shared" si="17"/>
        <v>1522</v>
      </c>
      <c r="Y57" s="262">
        <f t="shared" si="5"/>
        <v>3</v>
      </c>
      <c r="Z57" s="263">
        <f t="shared" si="6"/>
        <v>9.6774193548387094E-2</v>
      </c>
      <c r="AA57" s="262">
        <f t="shared" si="7"/>
        <v>49</v>
      </c>
      <c r="AB57" s="263">
        <f t="shared" si="0"/>
        <v>1.0018244887404584</v>
      </c>
      <c r="AC57" s="264">
        <f t="shared" si="1"/>
        <v>2.4972725917512713</v>
      </c>
      <c r="AD57" s="265">
        <f t="shared" si="18"/>
        <v>889.12747953358928</v>
      </c>
    </row>
    <row r="58" spans="1:30">
      <c r="A58" s="252">
        <v>43449</v>
      </c>
      <c r="B58" s="66">
        <f t="shared" si="9"/>
        <v>51</v>
      </c>
      <c r="C58" s="63">
        <f t="shared" si="12"/>
        <v>19054.632983747491</v>
      </c>
      <c r="D58" s="65">
        <f t="shared" si="13"/>
        <v>21068.3938140967</v>
      </c>
      <c r="E58" s="64">
        <v>0</v>
      </c>
      <c r="F58" s="65">
        <f t="shared" si="10"/>
        <v>210.683938140967</v>
      </c>
      <c r="G58" s="65">
        <f t="shared" si="14"/>
        <v>2013.7608303492091</v>
      </c>
      <c r="H58" s="322">
        <f t="shared" si="15"/>
        <v>2224.4447684901761</v>
      </c>
      <c r="I58" s="322"/>
      <c r="J58" s="322"/>
      <c r="K58" s="67">
        <f t="shared" si="19"/>
        <v>2224.4447684901761</v>
      </c>
      <c r="L58" s="52"/>
      <c r="M58" s="258"/>
      <c r="N58" s="86"/>
      <c r="O58" s="253"/>
      <c r="P58" s="253"/>
      <c r="Q58" s="253"/>
      <c r="R58" s="266"/>
      <c r="S58" s="261"/>
      <c r="T58" s="261"/>
      <c r="U58" s="261"/>
      <c r="V58" s="254"/>
      <c r="W58" s="254">
        <f t="shared" si="16"/>
        <v>30</v>
      </c>
      <c r="X58" s="262">
        <f t="shared" si="17"/>
        <v>1552</v>
      </c>
      <c r="Y58" s="262">
        <f t="shared" si="5"/>
        <v>2</v>
      </c>
      <c r="Z58" s="263">
        <f t="shared" si="6"/>
        <v>6.4516129032258063E-2</v>
      </c>
      <c r="AA58" s="262">
        <f t="shared" si="7"/>
        <v>50</v>
      </c>
      <c r="AB58" s="263">
        <f t="shared" si="0"/>
        <v>1.0012163258269722</v>
      </c>
      <c r="AC58" s="264">
        <f t="shared" si="1"/>
        <v>2.5443537975814929</v>
      </c>
      <c r="AD58" s="265">
        <f t="shared" si="18"/>
        <v>873.20497956414272</v>
      </c>
    </row>
    <row r="59" spans="1:30">
      <c r="A59" s="252">
        <v>43480</v>
      </c>
      <c r="B59" s="66">
        <f t="shared" si="9"/>
        <v>52</v>
      </c>
      <c r="C59" s="63">
        <f t="shared" si="12"/>
        <v>17020.734545094791</v>
      </c>
      <c r="D59" s="65">
        <f t="shared" si="13"/>
        <v>19054.632983747491</v>
      </c>
      <c r="E59" s="64">
        <v>0</v>
      </c>
      <c r="F59" s="65">
        <f t="shared" si="10"/>
        <v>190.54632983747493</v>
      </c>
      <c r="G59" s="65">
        <f t="shared" si="14"/>
        <v>2033.8984386527011</v>
      </c>
      <c r="H59" s="322">
        <f t="shared" si="15"/>
        <v>2224.4447684901761</v>
      </c>
      <c r="I59" s="322"/>
      <c r="J59" s="322"/>
      <c r="K59" s="67">
        <f t="shared" si="19"/>
        <v>2224.4447684901761</v>
      </c>
      <c r="L59" s="52"/>
      <c r="M59" s="258"/>
      <c r="N59" s="86"/>
      <c r="O59" s="253"/>
      <c r="P59" s="253"/>
      <c r="Q59" s="253"/>
      <c r="R59" s="266"/>
      <c r="S59" s="261"/>
      <c r="T59" s="261"/>
      <c r="U59" s="261"/>
      <c r="V59" s="254"/>
      <c r="W59" s="254">
        <f t="shared" si="16"/>
        <v>31</v>
      </c>
      <c r="X59" s="262">
        <f t="shared" si="17"/>
        <v>1583</v>
      </c>
      <c r="Y59" s="262">
        <f t="shared" si="5"/>
        <v>2</v>
      </c>
      <c r="Z59" s="263">
        <f t="shared" si="6"/>
        <v>6.4516129032258063E-2</v>
      </c>
      <c r="AA59" s="262">
        <f t="shared" si="7"/>
        <v>51</v>
      </c>
      <c r="AB59" s="263">
        <f t="shared" si="0"/>
        <v>1.0012163258269722</v>
      </c>
      <c r="AC59" s="264">
        <f t="shared" si="1"/>
        <v>2.5923226277542666</v>
      </c>
      <c r="AD59" s="265">
        <f t="shared" si="18"/>
        <v>857.04702880512821</v>
      </c>
    </row>
    <row r="60" spans="1:30">
      <c r="A60" s="252">
        <v>43511</v>
      </c>
      <c r="B60" s="66">
        <f t="shared" si="9"/>
        <v>53</v>
      </c>
      <c r="C60" s="63">
        <f t="shared" si="12"/>
        <v>14966.497122055562</v>
      </c>
      <c r="D60" s="65">
        <f t="shared" si="13"/>
        <v>17020.734545094791</v>
      </c>
      <c r="E60" s="64">
        <v>0</v>
      </c>
      <c r="F60" s="65">
        <f t="shared" si="10"/>
        <v>170.20734545094791</v>
      </c>
      <c r="G60" s="65">
        <f t="shared" si="14"/>
        <v>2054.2374230392284</v>
      </c>
      <c r="H60" s="322">
        <f t="shared" si="15"/>
        <v>2224.4447684901761</v>
      </c>
      <c r="I60" s="322"/>
      <c r="J60" s="322"/>
      <c r="K60" s="67">
        <f t="shared" si="19"/>
        <v>2224.4447684901761</v>
      </c>
      <c r="L60" s="52"/>
      <c r="M60" s="258"/>
      <c r="N60" s="86"/>
      <c r="O60" s="253"/>
      <c r="P60" s="253"/>
      <c r="Q60" s="253"/>
      <c r="R60" s="266"/>
      <c r="S60" s="261"/>
      <c r="T60" s="261"/>
      <c r="U60" s="261"/>
      <c r="V60" s="254"/>
      <c r="W60" s="254">
        <f t="shared" si="16"/>
        <v>31</v>
      </c>
      <c r="X60" s="262">
        <f t="shared" si="17"/>
        <v>1614</v>
      </c>
      <c r="Y60" s="262">
        <f t="shared" si="5"/>
        <v>2</v>
      </c>
      <c r="Z60" s="263">
        <f t="shared" si="6"/>
        <v>6.4516129032258063E-2</v>
      </c>
      <c r="AA60" s="262">
        <f t="shared" si="7"/>
        <v>52</v>
      </c>
      <c r="AB60" s="263">
        <f t="shared" si="0"/>
        <v>1.0012163258269722</v>
      </c>
      <c r="AC60" s="264">
        <f t="shared" si="1"/>
        <v>2.641195816695987</v>
      </c>
      <c r="AD60" s="265">
        <f t="shared" si="18"/>
        <v>841.18806783527054</v>
      </c>
    </row>
    <row r="61" spans="1:30">
      <c r="A61" s="252">
        <v>43539</v>
      </c>
      <c r="B61" s="66">
        <f t="shared" si="9"/>
        <v>54</v>
      </c>
      <c r="C61" s="63">
        <f t="shared" si="12"/>
        <v>12891.717324785941</v>
      </c>
      <c r="D61" s="65">
        <f t="shared" si="13"/>
        <v>14966.497122055562</v>
      </c>
      <c r="E61" s="64">
        <v>0</v>
      </c>
      <c r="F61" s="65">
        <f t="shared" si="10"/>
        <v>149.66497122055563</v>
      </c>
      <c r="G61" s="65">
        <f t="shared" si="14"/>
        <v>2074.7797972696203</v>
      </c>
      <c r="H61" s="322">
        <f t="shared" si="15"/>
        <v>2224.4447684901761</v>
      </c>
      <c r="I61" s="322"/>
      <c r="J61" s="322"/>
      <c r="K61" s="67">
        <f t="shared" si="19"/>
        <v>2224.4447684901761</v>
      </c>
      <c r="L61" s="52"/>
      <c r="M61" s="258"/>
      <c r="N61" s="86"/>
      <c r="O61" s="253"/>
      <c r="P61" s="253"/>
      <c r="Q61" s="253"/>
      <c r="R61" s="266"/>
      <c r="S61" s="261"/>
      <c r="T61" s="261"/>
      <c r="U61" s="261"/>
      <c r="V61" s="254"/>
      <c r="W61" s="254">
        <f t="shared" si="16"/>
        <v>28</v>
      </c>
      <c r="X61" s="262">
        <f t="shared" si="17"/>
        <v>1642</v>
      </c>
      <c r="Y61" s="262">
        <f t="shared" si="5"/>
        <v>30</v>
      </c>
      <c r="Z61" s="263">
        <f t="shared" si="6"/>
        <v>0.967741935483871</v>
      </c>
      <c r="AA61" s="262">
        <f t="shared" si="7"/>
        <v>52</v>
      </c>
      <c r="AB61" s="263">
        <f t="shared" si="0"/>
        <v>1.0182448874045831</v>
      </c>
      <c r="AC61" s="264">
        <f t="shared" si="1"/>
        <v>2.641195816695987</v>
      </c>
      <c r="AD61" s="265">
        <f t="shared" si="18"/>
        <v>827.12050610363679</v>
      </c>
    </row>
    <row r="62" spans="1:30">
      <c r="A62" s="252">
        <v>43570</v>
      </c>
      <c r="B62" s="66">
        <f t="shared" si="9"/>
        <v>55</v>
      </c>
      <c r="C62" s="63">
        <f t="shared" si="12"/>
        <v>10796.189729543625</v>
      </c>
      <c r="D62" s="65">
        <f t="shared" si="13"/>
        <v>12891.717324785941</v>
      </c>
      <c r="E62" s="64">
        <v>0</v>
      </c>
      <c r="F62" s="65">
        <f t="shared" si="10"/>
        <v>128.91717324785941</v>
      </c>
      <c r="G62" s="65">
        <f t="shared" si="14"/>
        <v>2095.5275952423167</v>
      </c>
      <c r="H62" s="322">
        <f t="shared" si="15"/>
        <v>2224.4447684901761</v>
      </c>
      <c r="I62" s="322"/>
      <c r="J62" s="322"/>
      <c r="K62" s="67">
        <f t="shared" si="19"/>
        <v>2224.4447684901761</v>
      </c>
      <c r="L62" s="52"/>
      <c r="M62" s="258"/>
      <c r="N62" s="86"/>
      <c r="O62" s="253"/>
      <c r="P62" s="253"/>
      <c r="Q62" s="253"/>
      <c r="R62" s="266"/>
      <c r="S62" s="261"/>
      <c r="T62" s="261"/>
      <c r="U62" s="261"/>
      <c r="V62" s="254"/>
      <c r="W62" s="254">
        <f t="shared" si="16"/>
        <v>31</v>
      </c>
      <c r="X62" s="262">
        <f t="shared" si="17"/>
        <v>1673</v>
      </c>
      <c r="Y62" s="262">
        <f t="shared" si="5"/>
        <v>30</v>
      </c>
      <c r="Z62" s="263">
        <f t="shared" si="6"/>
        <v>0.967741935483871</v>
      </c>
      <c r="AA62" s="262">
        <f t="shared" si="7"/>
        <v>53</v>
      </c>
      <c r="AB62" s="263">
        <f t="shared" si="0"/>
        <v>1.0182448874045831</v>
      </c>
      <c r="AC62" s="264">
        <f t="shared" si="1"/>
        <v>2.6909904143280294</v>
      </c>
      <c r="AD62" s="265">
        <f t="shared" si="18"/>
        <v>811.81531119274132</v>
      </c>
    </row>
    <row r="63" spans="1:30">
      <c r="A63" s="252">
        <v>43600</v>
      </c>
      <c r="B63" s="66">
        <f t="shared" si="9"/>
        <v>56</v>
      </c>
      <c r="C63" s="63">
        <f t="shared" si="12"/>
        <v>8679.7068583488854</v>
      </c>
      <c r="D63" s="65">
        <f t="shared" si="13"/>
        <v>10796.189729543625</v>
      </c>
      <c r="E63" s="64">
        <v>0</v>
      </c>
      <c r="F63" s="65">
        <f t="shared" si="10"/>
        <v>107.96189729543624</v>
      </c>
      <c r="G63" s="65">
        <f t="shared" si="14"/>
        <v>2116.4828711947398</v>
      </c>
      <c r="H63" s="322">
        <f t="shared" si="15"/>
        <v>2224.4447684901761</v>
      </c>
      <c r="I63" s="322"/>
      <c r="J63" s="322"/>
      <c r="K63" s="67">
        <f t="shared" si="19"/>
        <v>2224.4447684901761</v>
      </c>
      <c r="L63" s="52"/>
      <c r="M63" s="258"/>
      <c r="N63" s="86"/>
      <c r="O63" s="253"/>
      <c r="P63" s="253"/>
      <c r="Q63" s="253"/>
      <c r="R63" s="266"/>
      <c r="S63" s="261"/>
      <c r="T63" s="261"/>
      <c r="U63" s="261"/>
      <c r="V63" s="254"/>
      <c r="W63" s="254">
        <f t="shared" si="16"/>
        <v>30</v>
      </c>
      <c r="X63" s="262">
        <f t="shared" si="17"/>
        <v>1703</v>
      </c>
      <c r="Y63" s="262">
        <f t="shared" si="5"/>
        <v>29</v>
      </c>
      <c r="Z63" s="263">
        <f t="shared" si="6"/>
        <v>0.93548387096774188</v>
      </c>
      <c r="AA63" s="262">
        <f t="shared" si="7"/>
        <v>54</v>
      </c>
      <c r="AB63" s="263">
        <f t="shared" si="0"/>
        <v>1.0176367244910969</v>
      </c>
      <c r="AC63" s="264">
        <f t="shared" si="1"/>
        <v>2.7417237920147977</v>
      </c>
      <c r="AD63" s="265">
        <f t="shared" si="18"/>
        <v>797.26950837743664</v>
      </c>
    </row>
    <row r="64" spans="1:30">
      <c r="A64" s="252">
        <v>43631</v>
      </c>
      <c r="B64" s="66">
        <f t="shared" si="9"/>
        <v>57</v>
      </c>
      <c r="C64" s="63">
        <f t="shared" si="12"/>
        <v>6542.0591584421982</v>
      </c>
      <c r="D64" s="65">
        <f t="shared" si="13"/>
        <v>8679.7068583488854</v>
      </c>
      <c r="E64" s="64">
        <v>0</v>
      </c>
      <c r="F64" s="65">
        <f t="shared" si="10"/>
        <v>86.797068583488851</v>
      </c>
      <c r="G64" s="65">
        <f t="shared" si="14"/>
        <v>2137.6476999066872</v>
      </c>
      <c r="H64" s="322">
        <f t="shared" si="15"/>
        <v>2224.4447684901761</v>
      </c>
      <c r="I64" s="322"/>
      <c r="J64" s="322"/>
      <c r="K64" s="67">
        <f t="shared" si="19"/>
        <v>2224.4447684901761</v>
      </c>
      <c r="L64" s="52"/>
      <c r="M64" s="258"/>
      <c r="N64" s="86"/>
      <c r="O64" s="253"/>
      <c r="P64" s="253"/>
      <c r="Q64" s="253"/>
      <c r="R64" s="266"/>
      <c r="S64" s="261"/>
      <c r="T64" s="261"/>
      <c r="U64" s="261"/>
      <c r="V64" s="254"/>
      <c r="W64" s="254">
        <f t="shared" si="16"/>
        <v>31</v>
      </c>
      <c r="X64" s="262">
        <f t="shared" si="17"/>
        <v>1734</v>
      </c>
      <c r="Y64" s="262">
        <f t="shared" si="5"/>
        <v>29</v>
      </c>
      <c r="Z64" s="263">
        <f t="shared" si="6"/>
        <v>0.93548387096774188</v>
      </c>
      <c r="AA64" s="262">
        <f t="shared" si="7"/>
        <v>55</v>
      </c>
      <c r="AB64" s="263">
        <f t="shared" si="0"/>
        <v>1.0176367244910969</v>
      </c>
      <c r="AC64" s="264">
        <f t="shared" si="1"/>
        <v>2.7934136486238996</v>
      </c>
      <c r="AD64" s="265">
        <f t="shared" si="18"/>
        <v>782.5166819970184</v>
      </c>
    </row>
    <row r="65" spans="1:31">
      <c r="A65" s="252">
        <v>43661</v>
      </c>
      <c r="B65" s="66">
        <f t="shared" si="9"/>
        <v>58</v>
      </c>
      <c r="C65" s="63">
        <f t="shared" si="12"/>
        <v>4383.0349815364443</v>
      </c>
      <c r="D65" s="65">
        <f t="shared" si="13"/>
        <v>6542.0591584421982</v>
      </c>
      <c r="E65" s="64">
        <v>0</v>
      </c>
      <c r="F65" s="65">
        <f t="shared" si="10"/>
        <v>65.420591584421985</v>
      </c>
      <c r="G65" s="65">
        <f t="shared" si="14"/>
        <v>2159.0241769057543</v>
      </c>
      <c r="H65" s="322">
        <f t="shared" si="15"/>
        <v>2224.4447684901761</v>
      </c>
      <c r="I65" s="322"/>
      <c r="J65" s="322"/>
      <c r="K65" s="67">
        <f t="shared" si="19"/>
        <v>2224.4447684901761</v>
      </c>
      <c r="L65" s="52"/>
      <c r="M65" s="258"/>
      <c r="N65" s="86"/>
      <c r="O65" s="253"/>
      <c r="P65" s="253"/>
      <c r="Q65" s="253"/>
      <c r="R65" s="266"/>
      <c r="S65" s="261"/>
      <c r="T65" s="261"/>
      <c r="U65" s="261"/>
      <c r="V65" s="254"/>
      <c r="W65" s="254">
        <f t="shared" si="16"/>
        <v>30</v>
      </c>
      <c r="X65" s="262">
        <f t="shared" si="17"/>
        <v>1764</v>
      </c>
      <c r="Y65" s="262">
        <f t="shared" si="5"/>
        <v>28</v>
      </c>
      <c r="Z65" s="263">
        <f t="shared" si="6"/>
        <v>0.90322580645161288</v>
      </c>
      <c r="AA65" s="262">
        <f t="shared" si="7"/>
        <v>56</v>
      </c>
      <c r="AB65" s="263">
        <f t="shared" si="0"/>
        <v>1.0170285615776109</v>
      </c>
      <c r="AC65" s="264">
        <f t="shared" si="1"/>
        <v>2.8460780167005875</v>
      </c>
      <c r="AD65" s="265">
        <f t="shared" si="18"/>
        <v>768.49611552141107</v>
      </c>
    </row>
    <row r="66" spans="1:31">
      <c r="A66" s="252">
        <v>43692</v>
      </c>
      <c r="B66" s="66">
        <f t="shared" si="9"/>
        <v>59</v>
      </c>
      <c r="C66" s="63">
        <f t="shared" si="12"/>
        <v>2202.4205628616328</v>
      </c>
      <c r="D66" s="65">
        <f t="shared" si="13"/>
        <v>4383.0349815364443</v>
      </c>
      <c r="E66" s="64">
        <v>0</v>
      </c>
      <c r="F66" s="65">
        <f t="shared" si="10"/>
        <v>43.830349815364443</v>
      </c>
      <c r="G66" s="65">
        <f t="shared" si="14"/>
        <v>2180.6144186748115</v>
      </c>
      <c r="H66" s="322">
        <f t="shared" si="15"/>
        <v>2224.4447684901761</v>
      </c>
      <c r="I66" s="322"/>
      <c r="J66" s="322"/>
      <c r="K66" s="67">
        <f t="shared" si="19"/>
        <v>2224.4447684901761</v>
      </c>
      <c r="L66" s="52"/>
      <c r="M66" s="258"/>
      <c r="N66" s="86"/>
      <c r="O66" s="253"/>
      <c r="P66" s="253"/>
      <c r="Q66" s="253"/>
      <c r="R66" s="266"/>
      <c r="S66" s="261"/>
      <c r="T66" s="261"/>
      <c r="U66" s="261"/>
      <c r="V66" s="254"/>
      <c r="W66" s="254">
        <f t="shared" si="16"/>
        <v>31</v>
      </c>
      <c r="X66" s="262">
        <f t="shared" si="17"/>
        <v>1795</v>
      </c>
      <c r="Y66" s="262">
        <f t="shared" si="5"/>
        <v>28</v>
      </c>
      <c r="Z66" s="263">
        <f t="shared" si="6"/>
        <v>0.90322580645161288</v>
      </c>
      <c r="AA66" s="262">
        <f t="shared" si="7"/>
        <v>57</v>
      </c>
      <c r="AB66" s="263">
        <f t="shared" si="0"/>
        <v>1.0170285615776109</v>
      </c>
      <c r="AC66" s="264">
        <f t="shared" si="1"/>
        <v>2.8997352687585938</v>
      </c>
      <c r="AD66" s="265">
        <f t="shared" si="18"/>
        <v>754.27571746632088</v>
      </c>
    </row>
    <row r="67" spans="1:31" ht="15.75" thickBot="1">
      <c r="A67" s="252">
        <v>43723</v>
      </c>
      <c r="B67" s="68">
        <f t="shared" si="9"/>
        <v>60</v>
      </c>
      <c r="C67" s="69">
        <f t="shared" si="12"/>
        <v>7.3214323492720723E-11</v>
      </c>
      <c r="D67" s="70">
        <f>IF(OR(D66&lt;0,D66&lt;H66),0,(IF(L66=0,D66-G66,D66-L66-G66)))</f>
        <v>2202.4205628616328</v>
      </c>
      <c r="E67" s="64">
        <v>0</v>
      </c>
      <c r="F67" s="70">
        <f t="shared" si="10"/>
        <v>22.024205628616329</v>
      </c>
      <c r="G67" s="70">
        <f t="shared" si="14"/>
        <v>2202.4205628615596</v>
      </c>
      <c r="H67" s="344">
        <f t="shared" si="15"/>
        <v>2224.4447684901761</v>
      </c>
      <c r="I67" s="344"/>
      <c r="J67" s="344"/>
      <c r="K67" s="71">
        <f t="shared" si="19"/>
        <v>2224.4447684901761</v>
      </c>
      <c r="L67" s="53"/>
      <c r="M67" s="258"/>
      <c r="N67" s="86"/>
      <c r="O67" s="253"/>
      <c r="P67" s="253"/>
      <c r="Q67" s="253"/>
      <c r="R67" s="266"/>
      <c r="S67" s="261"/>
      <c r="T67" s="261"/>
      <c r="U67" s="261"/>
      <c r="V67" s="254"/>
      <c r="W67" s="254">
        <f t="shared" si="16"/>
        <v>31</v>
      </c>
      <c r="X67" s="262">
        <f t="shared" si="17"/>
        <v>1826</v>
      </c>
      <c r="Y67" s="262">
        <f t="shared" si="5"/>
        <v>28</v>
      </c>
      <c r="Z67" s="263">
        <f t="shared" si="6"/>
        <v>0.90322580645161288</v>
      </c>
      <c r="AA67" s="262">
        <f t="shared" si="7"/>
        <v>58</v>
      </c>
      <c r="AB67" s="263">
        <f t="shared" si="0"/>
        <v>1.0170285615776109</v>
      </c>
      <c r="AC67" s="264">
        <f t="shared" si="1"/>
        <v>2.9544041236895793</v>
      </c>
      <c r="AD67" s="265">
        <f t="shared" si="18"/>
        <v>740.31845635722289</v>
      </c>
      <c r="AE67" s="269"/>
    </row>
    <row r="68" spans="1:31" ht="15.75" hidden="1" thickBot="1">
      <c r="A68" s="252">
        <v>43753</v>
      </c>
      <c r="B68" s="40">
        <f t="shared" si="9"/>
        <v>61</v>
      </c>
      <c r="C68" s="37">
        <f t="shared" si="12"/>
        <v>0</v>
      </c>
      <c r="D68" s="41">
        <f>IF(OR(D67&lt;0,D67&lt;H67),0,(IF(L67=0,D67-G67,D67-L67-G67)))</f>
        <v>0</v>
      </c>
      <c r="E68" s="38">
        <f t="shared" ref="E68:E72" si="20">IF(D68&gt;0,$O$2,0)</f>
        <v>0</v>
      </c>
      <c r="F68" s="39">
        <f t="shared" si="10"/>
        <v>0</v>
      </c>
      <c r="G68" s="39">
        <f t="shared" si="14"/>
        <v>0</v>
      </c>
      <c r="H68" s="345">
        <f t="shared" ref="H68:H131" si="21">IF(B68&lt;=$U$2,F68,IF(D68&lt;=G67,D68+F68,IF($Q$3=1,D68*(($F$3/12)/(1-(1+($F$3/12))^-($H$3-(B68-1)-0))),$B$3*(($F$3/12)/(1-(1+($F$3/12))^-($H$3-$U$2-0))))))</f>
        <v>0</v>
      </c>
      <c r="I68" s="346"/>
      <c r="J68" s="347"/>
      <c r="K68" s="42">
        <f t="shared" si="19"/>
        <v>0</v>
      </c>
      <c r="L68" s="270"/>
      <c r="M68" s="258"/>
      <c r="N68" s="86"/>
      <c r="O68" s="253"/>
      <c r="P68" s="253"/>
      <c r="Q68" s="253"/>
      <c r="R68" s="266"/>
      <c r="S68" s="261"/>
      <c r="T68" s="261"/>
      <c r="U68" s="261"/>
      <c r="V68" s="262"/>
      <c r="W68" s="262"/>
      <c r="X68" s="262"/>
      <c r="Y68" s="262"/>
      <c r="Z68" s="263"/>
      <c r="AA68" s="262"/>
      <c r="AB68" s="263"/>
      <c r="AC68" s="264"/>
      <c r="AD68" s="265"/>
    </row>
    <row r="69" spans="1:31" ht="15.75" hidden="1" thickBot="1">
      <c r="A69" s="252">
        <v>43784</v>
      </c>
      <c r="B69" s="40">
        <f t="shared" si="9"/>
        <v>62</v>
      </c>
      <c r="C69" s="37">
        <f t="shared" si="12"/>
        <v>0</v>
      </c>
      <c r="D69" s="41">
        <f t="shared" ref="D69:D132" si="22">IF(OR(D68&lt;0,D68&lt;H68),0,(IF(L68=0,D68-G68,D68-L68-G68)))</f>
        <v>0</v>
      </c>
      <c r="E69" s="38">
        <f t="shared" si="20"/>
        <v>0</v>
      </c>
      <c r="F69" s="39">
        <f t="shared" si="10"/>
        <v>0</v>
      </c>
      <c r="G69" s="39">
        <f t="shared" si="14"/>
        <v>0</v>
      </c>
      <c r="H69" s="345">
        <f t="shared" si="21"/>
        <v>0</v>
      </c>
      <c r="I69" s="346"/>
      <c r="J69" s="347"/>
      <c r="K69" s="42">
        <f t="shared" si="19"/>
        <v>0</v>
      </c>
      <c r="L69" s="271"/>
      <c r="M69" s="258"/>
      <c r="N69" s="86"/>
      <c r="O69" s="253"/>
      <c r="P69" s="253"/>
      <c r="Q69" s="253"/>
      <c r="R69" s="266"/>
      <c r="S69" s="261"/>
      <c r="T69" s="261"/>
      <c r="U69" s="261"/>
      <c r="V69" s="262"/>
      <c r="W69" s="262"/>
      <c r="X69" s="262"/>
      <c r="Y69" s="262"/>
      <c r="Z69" s="263"/>
      <c r="AA69" s="262"/>
      <c r="AB69" s="263"/>
      <c r="AC69" s="264"/>
      <c r="AD69" s="265"/>
    </row>
    <row r="70" spans="1:31" ht="15.75" hidden="1" thickBot="1">
      <c r="A70" s="252">
        <v>43814</v>
      </c>
      <c r="B70" s="40">
        <f t="shared" si="9"/>
        <v>63</v>
      </c>
      <c r="C70" s="37">
        <f t="shared" si="12"/>
        <v>0</v>
      </c>
      <c r="D70" s="41">
        <f t="shared" si="22"/>
        <v>0</v>
      </c>
      <c r="E70" s="38">
        <f t="shared" si="20"/>
        <v>0</v>
      </c>
      <c r="F70" s="39">
        <f t="shared" si="10"/>
        <v>0</v>
      </c>
      <c r="G70" s="39">
        <f t="shared" si="14"/>
        <v>0</v>
      </c>
      <c r="H70" s="345">
        <f t="shared" si="21"/>
        <v>0</v>
      </c>
      <c r="I70" s="346"/>
      <c r="J70" s="347"/>
      <c r="K70" s="42">
        <f t="shared" si="19"/>
        <v>0</v>
      </c>
      <c r="L70" s="271"/>
      <c r="M70" s="258"/>
      <c r="N70" s="86"/>
      <c r="O70" s="253"/>
      <c r="P70" s="253"/>
      <c r="Q70" s="253"/>
      <c r="R70" s="266"/>
      <c r="S70" s="261"/>
      <c r="T70" s="261"/>
      <c r="U70" s="261"/>
      <c r="V70" s="262"/>
      <c r="W70" s="262"/>
      <c r="X70" s="262"/>
      <c r="Y70" s="262"/>
      <c r="Z70" s="263"/>
      <c r="AA70" s="262"/>
      <c r="AB70" s="263"/>
      <c r="AC70" s="264"/>
      <c r="AD70" s="265"/>
    </row>
    <row r="71" spans="1:31" ht="15.75" hidden="1" thickBot="1">
      <c r="A71" s="252">
        <v>43845</v>
      </c>
      <c r="B71" s="40">
        <f t="shared" si="9"/>
        <v>64</v>
      </c>
      <c r="C71" s="37">
        <f t="shared" si="12"/>
        <v>0</v>
      </c>
      <c r="D71" s="41">
        <f t="shared" si="22"/>
        <v>0</v>
      </c>
      <c r="E71" s="38">
        <f t="shared" si="20"/>
        <v>0</v>
      </c>
      <c r="F71" s="39">
        <f t="shared" si="10"/>
        <v>0</v>
      </c>
      <c r="G71" s="39">
        <f t="shared" si="14"/>
        <v>0</v>
      </c>
      <c r="H71" s="345">
        <f t="shared" si="21"/>
        <v>0</v>
      </c>
      <c r="I71" s="346"/>
      <c r="J71" s="347"/>
      <c r="K71" s="42">
        <f t="shared" si="19"/>
        <v>0</v>
      </c>
      <c r="L71" s="271"/>
      <c r="M71" s="258"/>
      <c r="N71" s="86"/>
      <c r="O71" s="253"/>
      <c r="P71" s="253"/>
      <c r="Q71" s="253"/>
      <c r="R71" s="266"/>
      <c r="S71" s="261"/>
      <c r="T71" s="261"/>
      <c r="U71" s="261"/>
      <c r="V71" s="262"/>
      <c r="W71" s="262"/>
      <c r="X71" s="262"/>
      <c r="Y71" s="262"/>
      <c r="Z71" s="263"/>
      <c r="AA71" s="262"/>
      <c r="AB71" s="263"/>
      <c r="AC71" s="264"/>
      <c r="AD71" s="265"/>
    </row>
    <row r="72" spans="1:31" ht="15.75" hidden="1" thickBot="1">
      <c r="A72" s="252">
        <v>43876</v>
      </c>
      <c r="B72" s="40">
        <f t="shared" si="9"/>
        <v>65</v>
      </c>
      <c r="C72" s="37">
        <f t="shared" si="12"/>
        <v>0</v>
      </c>
      <c r="D72" s="41">
        <f t="shared" si="22"/>
        <v>0</v>
      </c>
      <c r="E72" s="38">
        <f t="shared" si="20"/>
        <v>0</v>
      </c>
      <c r="F72" s="39">
        <f t="shared" si="10"/>
        <v>0</v>
      </c>
      <c r="G72" s="39">
        <f t="shared" si="14"/>
        <v>0</v>
      </c>
      <c r="H72" s="345">
        <f t="shared" si="21"/>
        <v>0</v>
      </c>
      <c r="I72" s="346"/>
      <c r="J72" s="347"/>
      <c r="K72" s="42">
        <f t="shared" ref="K72:K135" si="23">IF(H72=0,0,H72+$O$2)</f>
        <v>0</v>
      </c>
      <c r="L72" s="271"/>
      <c r="M72" s="258"/>
      <c r="N72" s="86"/>
      <c r="O72" s="253"/>
      <c r="P72" s="253"/>
      <c r="Q72" s="253"/>
      <c r="R72" s="266"/>
      <c r="S72" s="261"/>
      <c r="T72" s="261"/>
      <c r="U72" s="261"/>
      <c r="V72" s="262"/>
      <c r="W72" s="262"/>
      <c r="X72" s="262"/>
      <c r="Y72" s="262"/>
      <c r="Z72" s="263"/>
      <c r="AA72" s="262"/>
      <c r="AB72" s="263"/>
      <c r="AC72" s="264"/>
      <c r="AD72" s="265"/>
    </row>
    <row r="73" spans="1:31" ht="15.75" hidden="1" thickBot="1">
      <c r="A73" s="252">
        <v>43905</v>
      </c>
      <c r="B73" s="40">
        <f t="shared" ref="B73:B136" si="24">B72+1</f>
        <v>66</v>
      </c>
      <c r="C73" s="37">
        <f t="shared" si="12"/>
        <v>0</v>
      </c>
      <c r="D73" s="41">
        <f t="shared" si="22"/>
        <v>0</v>
      </c>
      <c r="E73" s="38">
        <f t="shared" ref="E73:E136" si="25">IF(D73&gt;0,$O$2,0)</f>
        <v>0</v>
      </c>
      <c r="F73" s="39">
        <f>D73*($F$3/12)</f>
        <v>0</v>
      </c>
      <c r="G73" s="39">
        <f t="shared" si="14"/>
        <v>0</v>
      </c>
      <c r="H73" s="345">
        <f t="shared" si="21"/>
        <v>0</v>
      </c>
      <c r="I73" s="346"/>
      <c r="J73" s="347"/>
      <c r="K73" s="42">
        <f t="shared" si="23"/>
        <v>0</v>
      </c>
      <c r="L73" s="271"/>
      <c r="M73" s="258"/>
      <c r="N73" s="86"/>
      <c r="O73" s="253"/>
      <c r="P73" s="253"/>
      <c r="Q73" s="253"/>
      <c r="R73" s="266"/>
      <c r="S73" s="261"/>
      <c r="T73" s="261"/>
      <c r="U73" s="261"/>
      <c r="V73" s="262"/>
      <c r="W73" s="262"/>
      <c r="X73" s="262"/>
      <c r="Y73" s="262"/>
      <c r="Z73" s="263"/>
      <c r="AA73" s="262"/>
      <c r="AB73" s="263"/>
      <c r="AC73" s="264"/>
      <c r="AD73" s="265"/>
    </row>
    <row r="74" spans="1:31" ht="15.75" hidden="1" thickBot="1">
      <c r="A74" s="252">
        <v>43936</v>
      </c>
      <c r="B74" s="40">
        <f t="shared" si="24"/>
        <v>67</v>
      </c>
      <c r="C74" s="37">
        <f t="shared" ref="C74:C137" si="26">D74-G74</f>
        <v>0</v>
      </c>
      <c r="D74" s="41">
        <f t="shared" si="22"/>
        <v>0</v>
      </c>
      <c r="E74" s="38">
        <f t="shared" si="25"/>
        <v>0</v>
      </c>
      <c r="F74" s="39">
        <f t="shared" ref="F74:F137" si="27">D74*($F$3/12)</f>
        <v>0</v>
      </c>
      <c r="G74" s="39">
        <f t="shared" si="14"/>
        <v>0</v>
      </c>
      <c r="H74" s="345">
        <f t="shared" si="21"/>
        <v>0</v>
      </c>
      <c r="I74" s="346"/>
      <c r="J74" s="347"/>
      <c r="K74" s="42">
        <f t="shared" si="23"/>
        <v>0</v>
      </c>
      <c r="L74" s="271"/>
      <c r="M74" s="258"/>
      <c r="N74" s="86"/>
      <c r="O74" s="253"/>
      <c r="P74" s="253"/>
      <c r="Q74" s="253"/>
      <c r="R74" s="266"/>
      <c r="S74" s="261"/>
      <c r="T74" s="261"/>
      <c r="U74" s="261"/>
      <c r="V74" s="262"/>
      <c r="W74" s="262"/>
      <c r="X74" s="262"/>
      <c r="Y74" s="262"/>
      <c r="Z74" s="263"/>
      <c r="AA74" s="262"/>
      <c r="AB74" s="263"/>
      <c r="AC74" s="264"/>
      <c r="AD74" s="265"/>
    </row>
    <row r="75" spans="1:31" ht="15.75" hidden="1" thickBot="1">
      <c r="A75" s="252">
        <v>43966</v>
      </c>
      <c r="B75" s="40">
        <f t="shared" si="24"/>
        <v>68</v>
      </c>
      <c r="C75" s="37">
        <f t="shared" si="26"/>
        <v>0</v>
      </c>
      <c r="D75" s="41">
        <f t="shared" si="22"/>
        <v>0</v>
      </c>
      <c r="E75" s="38">
        <f t="shared" si="25"/>
        <v>0</v>
      </c>
      <c r="F75" s="39">
        <f t="shared" si="27"/>
        <v>0</v>
      </c>
      <c r="G75" s="39">
        <f t="shared" si="14"/>
        <v>0</v>
      </c>
      <c r="H75" s="345">
        <f t="shared" si="21"/>
        <v>0</v>
      </c>
      <c r="I75" s="346"/>
      <c r="J75" s="347"/>
      <c r="K75" s="42">
        <f t="shared" si="23"/>
        <v>0</v>
      </c>
      <c r="L75" s="271"/>
      <c r="M75" s="258"/>
      <c r="N75" s="86"/>
      <c r="O75" s="253"/>
      <c r="P75" s="253"/>
      <c r="Q75" s="253"/>
      <c r="R75" s="266"/>
      <c r="S75" s="261"/>
      <c r="T75" s="261"/>
      <c r="U75" s="261"/>
      <c r="V75" s="262"/>
      <c r="W75" s="262"/>
      <c r="X75" s="262"/>
      <c r="Y75" s="262"/>
      <c r="Z75" s="263"/>
      <c r="AA75" s="262"/>
      <c r="AB75" s="263"/>
      <c r="AC75" s="264"/>
      <c r="AD75" s="265"/>
    </row>
    <row r="76" spans="1:31" ht="15.75" hidden="1" thickBot="1">
      <c r="A76" s="252">
        <v>43997</v>
      </c>
      <c r="B76" s="40">
        <f t="shared" si="24"/>
        <v>69</v>
      </c>
      <c r="C76" s="37">
        <f t="shared" si="26"/>
        <v>0</v>
      </c>
      <c r="D76" s="41">
        <f t="shared" si="22"/>
        <v>0</v>
      </c>
      <c r="E76" s="38">
        <f t="shared" si="25"/>
        <v>0</v>
      </c>
      <c r="F76" s="39">
        <f t="shared" si="27"/>
        <v>0</v>
      </c>
      <c r="G76" s="39">
        <f t="shared" si="14"/>
        <v>0</v>
      </c>
      <c r="H76" s="345">
        <f t="shared" si="21"/>
        <v>0</v>
      </c>
      <c r="I76" s="346"/>
      <c r="J76" s="347"/>
      <c r="K76" s="42">
        <f t="shared" si="23"/>
        <v>0</v>
      </c>
      <c r="L76" s="271"/>
      <c r="M76" s="258"/>
      <c r="N76" s="86"/>
      <c r="O76" s="253"/>
      <c r="P76" s="253"/>
      <c r="Q76" s="253"/>
      <c r="R76" s="266"/>
      <c r="S76" s="261"/>
      <c r="T76" s="261"/>
      <c r="U76" s="261"/>
      <c r="V76" s="262"/>
      <c r="W76" s="262"/>
      <c r="X76" s="262"/>
      <c r="Y76" s="262"/>
      <c r="Z76" s="263"/>
      <c r="AA76" s="262"/>
      <c r="AB76" s="263"/>
      <c r="AC76" s="264"/>
      <c r="AD76" s="265"/>
    </row>
    <row r="77" spans="1:31" ht="15.75" hidden="1" thickBot="1">
      <c r="A77" s="252">
        <v>44027</v>
      </c>
      <c r="B77" s="40">
        <f t="shared" si="24"/>
        <v>70</v>
      </c>
      <c r="C77" s="37">
        <f t="shared" si="26"/>
        <v>0</v>
      </c>
      <c r="D77" s="41">
        <f t="shared" si="22"/>
        <v>0</v>
      </c>
      <c r="E77" s="38">
        <f t="shared" si="25"/>
        <v>0</v>
      </c>
      <c r="F77" s="39">
        <f t="shared" si="27"/>
        <v>0</v>
      </c>
      <c r="G77" s="39">
        <f t="shared" si="14"/>
        <v>0</v>
      </c>
      <c r="H77" s="345">
        <f t="shared" si="21"/>
        <v>0</v>
      </c>
      <c r="I77" s="346"/>
      <c r="J77" s="347"/>
      <c r="K77" s="42">
        <f t="shared" si="23"/>
        <v>0</v>
      </c>
      <c r="L77" s="271"/>
      <c r="M77" s="258"/>
      <c r="N77" s="86"/>
      <c r="O77" s="253"/>
      <c r="P77" s="253"/>
      <c r="Q77" s="253"/>
      <c r="R77" s="266"/>
      <c r="S77" s="261"/>
      <c r="T77" s="261"/>
      <c r="U77" s="261"/>
      <c r="V77" s="262"/>
      <c r="W77" s="262"/>
      <c r="X77" s="262"/>
      <c r="Y77" s="262"/>
      <c r="Z77" s="263"/>
      <c r="AA77" s="262"/>
      <c r="AB77" s="263"/>
      <c r="AC77" s="264"/>
      <c r="AD77" s="265"/>
    </row>
    <row r="78" spans="1:31" ht="15.75" hidden="1" thickBot="1">
      <c r="A78" s="252">
        <v>44058</v>
      </c>
      <c r="B78" s="40">
        <f t="shared" si="24"/>
        <v>71</v>
      </c>
      <c r="C78" s="37">
        <f t="shared" si="26"/>
        <v>0</v>
      </c>
      <c r="D78" s="41">
        <f t="shared" si="22"/>
        <v>0</v>
      </c>
      <c r="E78" s="38">
        <f t="shared" si="25"/>
        <v>0</v>
      </c>
      <c r="F78" s="39">
        <f t="shared" si="27"/>
        <v>0</v>
      </c>
      <c r="G78" s="39">
        <f t="shared" si="14"/>
        <v>0</v>
      </c>
      <c r="H78" s="345">
        <f t="shared" si="21"/>
        <v>0</v>
      </c>
      <c r="I78" s="346"/>
      <c r="J78" s="347"/>
      <c r="K78" s="42">
        <f t="shared" si="23"/>
        <v>0</v>
      </c>
      <c r="L78" s="271"/>
      <c r="M78" s="258"/>
      <c r="N78" s="86"/>
      <c r="O78" s="253"/>
      <c r="P78" s="253"/>
      <c r="Q78" s="253"/>
      <c r="R78" s="266"/>
      <c r="S78" s="261"/>
      <c r="T78" s="261"/>
      <c r="U78" s="261"/>
      <c r="V78" s="262"/>
      <c r="W78" s="262"/>
      <c r="X78" s="262"/>
      <c r="Y78" s="262"/>
      <c r="Z78" s="263"/>
      <c r="AA78" s="262"/>
      <c r="AB78" s="263"/>
      <c r="AC78" s="264"/>
      <c r="AD78" s="265"/>
    </row>
    <row r="79" spans="1:31" ht="15.75" hidden="1" thickBot="1">
      <c r="A79" s="252">
        <v>44089</v>
      </c>
      <c r="B79" s="40">
        <f t="shared" si="24"/>
        <v>72</v>
      </c>
      <c r="C79" s="37">
        <f t="shared" si="26"/>
        <v>0</v>
      </c>
      <c r="D79" s="41">
        <f t="shared" si="22"/>
        <v>0</v>
      </c>
      <c r="E79" s="38">
        <f t="shared" si="25"/>
        <v>0</v>
      </c>
      <c r="F79" s="39">
        <f t="shared" si="27"/>
        <v>0</v>
      </c>
      <c r="G79" s="39">
        <f t="shared" si="14"/>
        <v>0</v>
      </c>
      <c r="H79" s="345">
        <f t="shared" si="21"/>
        <v>0</v>
      </c>
      <c r="I79" s="346"/>
      <c r="J79" s="347"/>
      <c r="K79" s="42">
        <f t="shared" si="23"/>
        <v>0</v>
      </c>
      <c r="L79" s="271"/>
      <c r="M79" s="258"/>
      <c r="N79" s="86"/>
      <c r="O79" s="253"/>
      <c r="P79" s="253"/>
      <c r="Q79" s="253"/>
      <c r="R79" s="266"/>
      <c r="S79" s="261"/>
      <c r="T79" s="261"/>
      <c r="U79" s="261"/>
      <c r="V79" s="262"/>
      <c r="W79" s="262"/>
      <c r="X79" s="262"/>
      <c r="Y79" s="262"/>
      <c r="Z79" s="263"/>
      <c r="AA79" s="262"/>
      <c r="AB79" s="263"/>
      <c r="AC79" s="264"/>
      <c r="AD79" s="265"/>
    </row>
    <row r="80" spans="1:31" ht="15.75" hidden="1" thickBot="1">
      <c r="A80" s="252">
        <v>44119</v>
      </c>
      <c r="B80" s="40">
        <f t="shared" si="24"/>
        <v>73</v>
      </c>
      <c r="C80" s="37">
        <f t="shared" si="26"/>
        <v>0</v>
      </c>
      <c r="D80" s="41">
        <f t="shared" si="22"/>
        <v>0</v>
      </c>
      <c r="E80" s="38">
        <f t="shared" si="25"/>
        <v>0</v>
      </c>
      <c r="F80" s="39">
        <f t="shared" si="27"/>
        <v>0</v>
      </c>
      <c r="G80" s="39">
        <f t="shared" si="14"/>
        <v>0</v>
      </c>
      <c r="H80" s="345">
        <f t="shared" si="21"/>
        <v>0</v>
      </c>
      <c r="I80" s="346"/>
      <c r="J80" s="347"/>
      <c r="K80" s="42">
        <f t="shared" si="23"/>
        <v>0</v>
      </c>
      <c r="L80" s="271"/>
      <c r="M80" s="258"/>
      <c r="N80" s="86"/>
      <c r="O80" s="253"/>
      <c r="P80" s="253"/>
      <c r="Q80" s="253"/>
      <c r="R80" s="266"/>
      <c r="S80" s="261"/>
      <c r="T80" s="261"/>
      <c r="U80" s="261"/>
      <c r="V80" s="262"/>
      <c r="W80" s="262"/>
      <c r="X80" s="262"/>
      <c r="Y80" s="262"/>
      <c r="Z80" s="263"/>
      <c r="AA80" s="262"/>
      <c r="AB80" s="263"/>
      <c r="AC80" s="264"/>
      <c r="AD80" s="265"/>
    </row>
    <row r="81" spans="1:30" ht="15.75" hidden="1" thickBot="1">
      <c r="A81" s="252">
        <v>44150</v>
      </c>
      <c r="B81" s="40">
        <f t="shared" si="24"/>
        <v>74</v>
      </c>
      <c r="C81" s="37">
        <f t="shared" si="26"/>
        <v>0</v>
      </c>
      <c r="D81" s="41">
        <f t="shared" si="22"/>
        <v>0</v>
      </c>
      <c r="E81" s="38">
        <f t="shared" si="25"/>
        <v>0</v>
      </c>
      <c r="F81" s="39">
        <f t="shared" si="27"/>
        <v>0</v>
      </c>
      <c r="G81" s="39">
        <f t="shared" si="14"/>
        <v>0</v>
      </c>
      <c r="H81" s="345">
        <f t="shared" si="21"/>
        <v>0</v>
      </c>
      <c r="I81" s="346"/>
      <c r="J81" s="347"/>
      <c r="K81" s="42">
        <f t="shared" si="23"/>
        <v>0</v>
      </c>
      <c r="L81" s="271"/>
      <c r="M81" s="258"/>
      <c r="N81" s="86"/>
      <c r="O81" s="253"/>
      <c r="P81" s="253"/>
      <c r="Q81" s="253"/>
      <c r="R81" s="266"/>
      <c r="S81" s="261"/>
      <c r="T81" s="261"/>
      <c r="U81" s="261"/>
      <c r="V81" s="262"/>
      <c r="W81" s="262"/>
      <c r="X81" s="262"/>
      <c r="Y81" s="262"/>
      <c r="Z81" s="263"/>
      <c r="AA81" s="262"/>
      <c r="AB81" s="263"/>
      <c r="AC81" s="264"/>
      <c r="AD81" s="265"/>
    </row>
    <row r="82" spans="1:30" ht="15.75" hidden="1" thickBot="1">
      <c r="A82" s="252">
        <v>44180</v>
      </c>
      <c r="B82" s="40">
        <f t="shared" si="24"/>
        <v>75</v>
      </c>
      <c r="C82" s="37">
        <f t="shared" si="26"/>
        <v>0</v>
      </c>
      <c r="D82" s="41">
        <f t="shared" si="22"/>
        <v>0</v>
      </c>
      <c r="E82" s="38">
        <f t="shared" si="25"/>
        <v>0</v>
      </c>
      <c r="F82" s="39">
        <f t="shared" si="27"/>
        <v>0</v>
      </c>
      <c r="G82" s="39">
        <f t="shared" si="14"/>
        <v>0</v>
      </c>
      <c r="H82" s="345">
        <f t="shared" si="21"/>
        <v>0</v>
      </c>
      <c r="I82" s="346"/>
      <c r="J82" s="347"/>
      <c r="K82" s="42">
        <f t="shared" si="23"/>
        <v>0</v>
      </c>
      <c r="L82" s="271"/>
      <c r="M82" s="258"/>
      <c r="N82" s="86"/>
      <c r="O82" s="253"/>
      <c r="P82" s="253"/>
      <c r="Q82" s="253"/>
      <c r="R82" s="266"/>
      <c r="S82" s="261"/>
      <c r="T82" s="261"/>
      <c r="U82" s="261"/>
      <c r="V82" s="262"/>
      <c r="W82" s="262"/>
      <c r="X82" s="262"/>
      <c r="Y82" s="262"/>
      <c r="Z82" s="263"/>
      <c r="AA82" s="262"/>
      <c r="AB82" s="263"/>
      <c r="AC82" s="264"/>
      <c r="AD82" s="265"/>
    </row>
    <row r="83" spans="1:30" ht="15.75" hidden="1" thickBot="1">
      <c r="A83" s="252">
        <v>44211</v>
      </c>
      <c r="B83" s="40">
        <f t="shared" si="24"/>
        <v>76</v>
      </c>
      <c r="C83" s="37">
        <f t="shared" si="26"/>
        <v>0</v>
      </c>
      <c r="D83" s="41">
        <f t="shared" si="22"/>
        <v>0</v>
      </c>
      <c r="E83" s="38">
        <f t="shared" si="25"/>
        <v>0</v>
      </c>
      <c r="F83" s="39">
        <f t="shared" si="27"/>
        <v>0</v>
      </c>
      <c r="G83" s="39">
        <f t="shared" si="14"/>
        <v>0</v>
      </c>
      <c r="H83" s="345">
        <f t="shared" si="21"/>
        <v>0</v>
      </c>
      <c r="I83" s="346"/>
      <c r="J83" s="347"/>
      <c r="K83" s="42">
        <f t="shared" si="23"/>
        <v>0</v>
      </c>
      <c r="L83" s="271"/>
      <c r="M83" s="258"/>
      <c r="N83" s="86"/>
      <c r="O83" s="253"/>
      <c r="P83" s="253"/>
      <c r="Q83" s="253"/>
      <c r="R83" s="266"/>
      <c r="S83" s="261"/>
      <c r="T83" s="261"/>
      <c r="U83" s="261"/>
      <c r="V83" s="262"/>
      <c r="W83" s="262"/>
      <c r="X83" s="262"/>
      <c r="Y83" s="262"/>
      <c r="Z83" s="263"/>
      <c r="AA83" s="262"/>
      <c r="AB83" s="263"/>
      <c r="AC83" s="264"/>
      <c r="AD83" s="265"/>
    </row>
    <row r="84" spans="1:30" ht="15.75" hidden="1" thickBot="1">
      <c r="A84" s="252">
        <v>44242</v>
      </c>
      <c r="B84" s="40">
        <f t="shared" si="24"/>
        <v>77</v>
      </c>
      <c r="C84" s="37">
        <f t="shared" si="26"/>
        <v>0</v>
      </c>
      <c r="D84" s="41">
        <f t="shared" si="22"/>
        <v>0</v>
      </c>
      <c r="E84" s="38">
        <f t="shared" si="25"/>
        <v>0</v>
      </c>
      <c r="F84" s="39">
        <f t="shared" si="27"/>
        <v>0</v>
      </c>
      <c r="G84" s="39">
        <f t="shared" si="14"/>
        <v>0</v>
      </c>
      <c r="H84" s="345">
        <f t="shared" si="21"/>
        <v>0</v>
      </c>
      <c r="I84" s="346"/>
      <c r="J84" s="347"/>
      <c r="K84" s="42">
        <f t="shared" si="23"/>
        <v>0</v>
      </c>
      <c r="L84" s="271"/>
      <c r="M84" s="258"/>
      <c r="N84" s="86"/>
      <c r="O84" s="253"/>
      <c r="P84" s="253"/>
      <c r="Q84" s="253"/>
      <c r="R84" s="266"/>
      <c r="S84" s="261"/>
      <c r="T84" s="261"/>
      <c r="U84" s="261"/>
      <c r="V84" s="262"/>
      <c r="W84" s="262"/>
      <c r="X84" s="262"/>
      <c r="Y84" s="262"/>
      <c r="Z84" s="263"/>
      <c r="AA84" s="262"/>
      <c r="AB84" s="263"/>
      <c r="AC84" s="264"/>
      <c r="AD84" s="265"/>
    </row>
    <row r="85" spans="1:30" ht="15.75" hidden="1" thickBot="1">
      <c r="A85" s="252">
        <v>44270</v>
      </c>
      <c r="B85" s="40">
        <f t="shared" si="24"/>
        <v>78</v>
      </c>
      <c r="C85" s="37">
        <f t="shared" si="26"/>
        <v>0</v>
      </c>
      <c r="D85" s="41">
        <f t="shared" si="22"/>
        <v>0</v>
      </c>
      <c r="E85" s="38">
        <f t="shared" si="25"/>
        <v>0</v>
      </c>
      <c r="F85" s="39">
        <f t="shared" si="27"/>
        <v>0</v>
      </c>
      <c r="G85" s="39">
        <f t="shared" si="14"/>
        <v>0</v>
      </c>
      <c r="H85" s="345">
        <f t="shared" si="21"/>
        <v>0</v>
      </c>
      <c r="I85" s="346"/>
      <c r="J85" s="347"/>
      <c r="K85" s="42">
        <f t="shared" si="23"/>
        <v>0</v>
      </c>
      <c r="L85" s="271"/>
      <c r="M85" s="258"/>
      <c r="N85" s="86"/>
      <c r="O85" s="253"/>
      <c r="P85" s="253"/>
      <c r="Q85" s="253"/>
      <c r="R85" s="266"/>
      <c r="S85" s="261"/>
      <c r="T85" s="261"/>
      <c r="U85" s="261"/>
      <c r="V85" s="262"/>
      <c r="W85" s="262"/>
      <c r="X85" s="262"/>
      <c r="Y85" s="262"/>
      <c r="Z85" s="263"/>
      <c r="AA85" s="262"/>
      <c r="AB85" s="263"/>
      <c r="AC85" s="264"/>
      <c r="AD85" s="265"/>
    </row>
    <row r="86" spans="1:30" ht="15.75" hidden="1" thickBot="1">
      <c r="A86" s="252">
        <v>44301</v>
      </c>
      <c r="B86" s="40">
        <f t="shared" si="24"/>
        <v>79</v>
      </c>
      <c r="C86" s="37">
        <f t="shared" si="26"/>
        <v>0</v>
      </c>
      <c r="D86" s="41">
        <f t="shared" si="22"/>
        <v>0</v>
      </c>
      <c r="E86" s="38">
        <f t="shared" si="25"/>
        <v>0</v>
      </c>
      <c r="F86" s="39">
        <f t="shared" si="27"/>
        <v>0</v>
      </c>
      <c r="G86" s="39">
        <f t="shared" si="14"/>
        <v>0</v>
      </c>
      <c r="H86" s="345">
        <f t="shared" si="21"/>
        <v>0</v>
      </c>
      <c r="I86" s="346"/>
      <c r="J86" s="347"/>
      <c r="K86" s="42">
        <f t="shared" si="23"/>
        <v>0</v>
      </c>
      <c r="L86" s="271"/>
      <c r="M86" s="258"/>
      <c r="N86" s="86"/>
      <c r="O86" s="253"/>
      <c r="P86" s="253"/>
      <c r="Q86" s="253"/>
      <c r="R86" s="266"/>
      <c r="S86" s="261"/>
      <c r="T86" s="261"/>
      <c r="U86" s="261"/>
      <c r="V86" s="262"/>
      <c r="W86" s="262"/>
      <c r="X86" s="262"/>
      <c r="Y86" s="262"/>
      <c r="Z86" s="263"/>
      <c r="AA86" s="262"/>
      <c r="AB86" s="263"/>
      <c r="AC86" s="264"/>
      <c r="AD86" s="265"/>
    </row>
    <row r="87" spans="1:30" ht="15.75" hidden="1" thickBot="1">
      <c r="A87" s="252">
        <v>44331</v>
      </c>
      <c r="B87" s="40">
        <f t="shared" si="24"/>
        <v>80</v>
      </c>
      <c r="C87" s="37">
        <f t="shared" si="26"/>
        <v>0</v>
      </c>
      <c r="D87" s="41">
        <f t="shared" si="22"/>
        <v>0</v>
      </c>
      <c r="E87" s="38">
        <f t="shared" si="25"/>
        <v>0</v>
      </c>
      <c r="F87" s="39">
        <f t="shared" si="27"/>
        <v>0</v>
      </c>
      <c r="G87" s="39">
        <f t="shared" si="14"/>
        <v>0</v>
      </c>
      <c r="H87" s="345">
        <f t="shared" si="21"/>
        <v>0</v>
      </c>
      <c r="I87" s="346"/>
      <c r="J87" s="347"/>
      <c r="K87" s="42">
        <f t="shared" si="23"/>
        <v>0</v>
      </c>
      <c r="L87" s="271"/>
      <c r="M87" s="258"/>
      <c r="N87" s="86"/>
      <c r="O87" s="253"/>
      <c r="P87" s="253"/>
      <c r="Q87" s="253"/>
      <c r="R87" s="266"/>
      <c r="S87" s="261"/>
      <c r="T87" s="261"/>
      <c r="U87" s="261"/>
      <c r="V87" s="262"/>
      <c r="W87" s="262"/>
      <c r="X87" s="262"/>
      <c r="Y87" s="262"/>
      <c r="Z87" s="263"/>
      <c r="AA87" s="262"/>
      <c r="AB87" s="263"/>
      <c r="AC87" s="264"/>
      <c r="AD87" s="265"/>
    </row>
    <row r="88" spans="1:30" ht="15.75" hidden="1" thickBot="1">
      <c r="A88" s="252">
        <v>44362</v>
      </c>
      <c r="B88" s="40">
        <f t="shared" si="24"/>
        <v>81</v>
      </c>
      <c r="C88" s="37">
        <f t="shared" si="26"/>
        <v>0</v>
      </c>
      <c r="D88" s="41">
        <f t="shared" si="22"/>
        <v>0</v>
      </c>
      <c r="E88" s="38">
        <f t="shared" si="25"/>
        <v>0</v>
      </c>
      <c r="F88" s="39">
        <f t="shared" si="27"/>
        <v>0</v>
      </c>
      <c r="G88" s="39">
        <f t="shared" si="14"/>
        <v>0</v>
      </c>
      <c r="H88" s="345">
        <f t="shared" si="21"/>
        <v>0</v>
      </c>
      <c r="I88" s="346"/>
      <c r="J88" s="347"/>
      <c r="K88" s="42">
        <f t="shared" si="23"/>
        <v>0</v>
      </c>
      <c r="L88" s="271"/>
      <c r="M88" s="258"/>
      <c r="N88" s="86"/>
      <c r="O88" s="253"/>
      <c r="P88" s="253"/>
      <c r="Q88" s="253"/>
      <c r="R88" s="266"/>
      <c r="S88" s="261"/>
      <c r="T88" s="261"/>
      <c r="U88" s="261"/>
      <c r="V88" s="262"/>
      <c r="W88" s="262"/>
      <c r="X88" s="262"/>
      <c r="Y88" s="262"/>
      <c r="Z88" s="263"/>
      <c r="AA88" s="262"/>
      <c r="AB88" s="263"/>
      <c r="AC88" s="264"/>
      <c r="AD88" s="265"/>
    </row>
    <row r="89" spans="1:30" ht="15.75" hidden="1" thickBot="1">
      <c r="A89" s="252">
        <v>44392</v>
      </c>
      <c r="B89" s="40">
        <f t="shared" si="24"/>
        <v>82</v>
      </c>
      <c r="C89" s="37">
        <f t="shared" si="26"/>
        <v>0</v>
      </c>
      <c r="D89" s="41">
        <f t="shared" si="22"/>
        <v>0</v>
      </c>
      <c r="E89" s="38">
        <f t="shared" si="25"/>
        <v>0</v>
      </c>
      <c r="F89" s="39">
        <f t="shared" si="27"/>
        <v>0</v>
      </c>
      <c r="G89" s="39">
        <f t="shared" si="14"/>
        <v>0</v>
      </c>
      <c r="H89" s="345">
        <f t="shared" si="21"/>
        <v>0</v>
      </c>
      <c r="I89" s="346"/>
      <c r="J89" s="347"/>
      <c r="K89" s="42">
        <f t="shared" si="23"/>
        <v>0</v>
      </c>
      <c r="L89" s="271"/>
      <c r="M89" s="258"/>
      <c r="N89" s="86"/>
      <c r="O89" s="253"/>
      <c r="P89" s="253"/>
      <c r="Q89" s="253"/>
      <c r="R89" s="266"/>
      <c r="S89" s="261"/>
      <c r="T89" s="261"/>
      <c r="U89" s="261"/>
      <c r="V89" s="262"/>
      <c r="W89" s="262"/>
      <c r="X89" s="262"/>
      <c r="Y89" s="262"/>
      <c r="Z89" s="263"/>
      <c r="AA89" s="262"/>
      <c r="AB89" s="263"/>
      <c r="AC89" s="264"/>
      <c r="AD89" s="265"/>
    </row>
    <row r="90" spans="1:30" ht="15.75" hidden="1" thickBot="1">
      <c r="A90" s="252">
        <v>44423</v>
      </c>
      <c r="B90" s="40">
        <f t="shared" si="24"/>
        <v>83</v>
      </c>
      <c r="C90" s="37">
        <f t="shared" si="26"/>
        <v>0</v>
      </c>
      <c r="D90" s="41">
        <f t="shared" si="22"/>
        <v>0</v>
      </c>
      <c r="E90" s="38">
        <f t="shared" si="25"/>
        <v>0</v>
      </c>
      <c r="F90" s="39">
        <f t="shared" si="27"/>
        <v>0</v>
      </c>
      <c r="G90" s="39">
        <f t="shared" ref="G90:G153" si="28">IF(D90&lt;=G89,D90,H90-F90)</f>
        <v>0</v>
      </c>
      <c r="H90" s="345">
        <f t="shared" si="21"/>
        <v>0</v>
      </c>
      <c r="I90" s="346"/>
      <c r="J90" s="347"/>
      <c r="K90" s="42">
        <f t="shared" si="23"/>
        <v>0</v>
      </c>
      <c r="L90" s="271"/>
      <c r="M90" s="258"/>
      <c r="N90" s="86"/>
      <c r="O90" s="253"/>
      <c r="P90" s="253"/>
      <c r="Q90" s="253"/>
      <c r="R90" s="266"/>
      <c r="S90" s="261"/>
      <c r="T90" s="261"/>
      <c r="U90" s="261"/>
      <c r="V90" s="262"/>
      <c r="W90" s="262"/>
      <c r="X90" s="262"/>
      <c r="Y90" s="262"/>
      <c r="Z90" s="263"/>
      <c r="AA90" s="262"/>
      <c r="AB90" s="263"/>
      <c r="AC90" s="264"/>
      <c r="AD90" s="265"/>
    </row>
    <row r="91" spans="1:30" ht="15.75" hidden="1" thickBot="1">
      <c r="A91" s="252">
        <v>44454</v>
      </c>
      <c r="B91" s="40">
        <f t="shared" si="24"/>
        <v>84</v>
      </c>
      <c r="C91" s="37">
        <f t="shared" si="26"/>
        <v>0</v>
      </c>
      <c r="D91" s="41">
        <f t="shared" si="22"/>
        <v>0</v>
      </c>
      <c r="E91" s="38">
        <f t="shared" si="25"/>
        <v>0</v>
      </c>
      <c r="F91" s="39">
        <f t="shared" si="27"/>
        <v>0</v>
      </c>
      <c r="G91" s="39">
        <f t="shared" si="28"/>
        <v>0</v>
      </c>
      <c r="H91" s="345">
        <f t="shared" si="21"/>
        <v>0</v>
      </c>
      <c r="I91" s="346"/>
      <c r="J91" s="347"/>
      <c r="K91" s="42">
        <f t="shared" si="23"/>
        <v>0</v>
      </c>
      <c r="L91" s="271"/>
      <c r="M91" s="258"/>
      <c r="N91" s="86"/>
      <c r="O91" s="253"/>
      <c r="P91" s="253"/>
      <c r="Q91" s="253"/>
      <c r="R91" s="266"/>
      <c r="S91" s="261"/>
      <c r="T91" s="261"/>
      <c r="U91" s="261"/>
      <c r="V91" s="262"/>
      <c r="W91" s="262"/>
      <c r="X91" s="262"/>
      <c r="Y91" s="262"/>
      <c r="Z91" s="263"/>
      <c r="AA91" s="262"/>
      <c r="AB91" s="263"/>
      <c r="AC91" s="264"/>
      <c r="AD91" s="265"/>
    </row>
    <row r="92" spans="1:30" ht="15.75" hidden="1" thickBot="1">
      <c r="A92" s="252">
        <v>44484</v>
      </c>
      <c r="B92" s="40">
        <f t="shared" si="24"/>
        <v>85</v>
      </c>
      <c r="C92" s="37">
        <f t="shared" si="26"/>
        <v>0</v>
      </c>
      <c r="D92" s="41">
        <f t="shared" si="22"/>
        <v>0</v>
      </c>
      <c r="E92" s="38">
        <f t="shared" si="25"/>
        <v>0</v>
      </c>
      <c r="F92" s="39">
        <f t="shared" si="27"/>
        <v>0</v>
      </c>
      <c r="G92" s="39">
        <f t="shared" si="28"/>
        <v>0</v>
      </c>
      <c r="H92" s="345">
        <f t="shared" si="21"/>
        <v>0</v>
      </c>
      <c r="I92" s="346"/>
      <c r="J92" s="347"/>
      <c r="K92" s="42">
        <f t="shared" si="23"/>
        <v>0</v>
      </c>
      <c r="L92" s="271"/>
      <c r="M92" s="258"/>
      <c r="N92" s="86"/>
      <c r="O92" s="253"/>
      <c r="P92" s="253"/>
      <c r="Q92" s="253"/>
      <c r="R92" s="266"/>
      <c r="S92" s="261"/>
      <c r="T92" s="261"/>
      <c r="U92" s="261"/>
      <c r="V92" s="262"/>
      <c r="W92" s="262"/>
      <c r="X92" s="262"/>
      <c r="Y92" s="262"/>
      <c r="Z92" s="263"/>
      <c r="AA92" s="262"/>
      <c r="AB92" s="263"/>
      <c r="AC92" s="264"/>
      <c r="AD92" s="265"/>
    </row>
    <row r="93" spans="1:30" ht="15.75" hidden="1" thickBot="1">
      <c r="A93" s="252">
        <v>44515</v>
      </c>
      <c r="B93" s="40">
        <f t="shared" si="24"/>
        <v>86</v>
      </c>
      <c r="C93" s="37">
        <f t="shared" si="26"/>
        <v>0</v>
      </c>
      <c r="D93" s="41">
        <f t="shared" si="22"/>
        <v>0</v>
      </c>
      <c r="E93" s="38">
        <f t="shared" si="25"/>
        <v>0</v>
      </c>
      <c r="F93" s="39">
        <f t="shared" si="27"/>
        <v>0</v>
      </c>
      <c r="G93" s="39">
        <f t="shared" si="28"/>
        <v>0</v>
      </c>
      <c r="H93" s="345">
        <f t="shared" si="21"/>
        <v>0</v>
      </c>
      <c r="I93" s="346"/>
      <c r="J93" s="347"/>
      <c r="K93" s="42">
        <f t="shared" si="23"/>
        <v>0</v>
      </c>
      <c r="L93" s="271"/>
      <c r="M93" s="258"/>
      <c r="N93" s="86"/>
      <c r="O93" s="253"/>
      <c r="P93" s="253"/>
      <c r="Q93" s="253"/>
      <c r="R93" s="266"/>
      <c r="S93" s="261"/>
      <c r="T93" s="261"/>
      <c r="U93" s="261"/>
      <c r="V93" s="262"/>
      <c r="W93" s="262"/>
      <c r="X93" s="262"/>
      <c r="Y93" s="262"/>
      <c r="Z93" s="263"/>
      <c r="AA93" s="262"/>
      <c r="AB93" s="263"/>
      <c r="AC93" s="264"/>
      <c r="AD93" s="265"/>
    </row>
    <row r="94" spans="1:30" ht="15.75" hidden="1" thickBot="1">
      <c r="A94" s="252">
        <v>44545</v>
      </c>
      <c r="B94" s="40">
        <f t="shared" si="24"/>
        <v>87</v>
      </c>
      <c r="C94" s="37">
        <f t="shared" si="26"/>
        <v>0</v>
      </c>
      <c r="D94" s="41">
        <f t="shared" si="22"/>
        <v>0</v>
      </c>
      <c r="E94" s="38">
        <f t="shared" si="25"/>
        <v>0</v>
      </c>
      <c r="F94" s="39">
        <f t="shared" si="27"/>
        <v>0</v>
      </c>
      <c r="G94" s="39">
        <f t="shared" si="28"/>
        <v>0</v>
      </c>
      <c r="H94" s="345">
        <f t="shared" si="21"/>
        <v>0</v>
      </c>
      <c r="I94" s="346"/>
      <c r="J94" s="347"/>
      <c r="K94" s="42">
        <f t="shared" si="23"/>
        <v>0</v>
      </c>
      <c r="L94" s="271"/>
      <c r="M94" s="258"/>
      <c r="N94" s="86"/>
      <c r="O94" s="253"/>
      <c r="P94" s="253"/>
      <c r="Q94" s="253"/>
      <c r="R94" s="266"/>
      <c r="S94" s="261"/>
      <c r="T94" s="261"/>
      <c r="U94" s="261"/>
      <c r="V94" s="262"/>
      <c r="W94" s="262"/>
      <c r="X94" s="262"/>
      <c r="Y94" s="262"/>
      <c r="Z94" s="263"/>
      <c r="AA94" s="262"/>
      <c r="AB94" s="263"/>
      <c r="AC94" s="264"/>
      <c r="AD94" s="265"/>
    </row>
    <row r="95" spans="1:30" ht="15.75" hidden="1" thickBot="1">
      <c r="A95" s="252">
        <v>44576</v>
      </c>
      <c r="B95" s="40">
        <f t="shared" si="24"/>
        <v>88</v>
      </c>
      <c r="C95" s="37">
        <f t="shared" si="26"/>
        <v>0</v>
      </c>
      <c r="D95" s="41">
        <f t="shared" si="22"/>
        <v>0</v>
      </c>
      <c r="E95" s="38">
        <f t="shared" si="25"/>
        <v>0</v>
      </c>
      <c r="F95" s="39">
        <f t="shared" si="27"/>
        <v>0</v>
      </c>
      <c r="G95" s="39">
        <f t="shared" si="28"/>
        <v>0</v>
      </c>
      <c r="H95" s="345">
        <f t="shared" si="21"/>
        <v>0</v>
      </c>
      <c r="I95" s="346"/>
      <c r="J95" s="347"/>
      <c r="K95" s="42">
        <f t="shared" si="23"/>
        <v>0</v>
      </c>
      <c r="L95" s="271"/>
      <c r="M95" s="258"/>
      <c r="N95" s="86"/>
      <c r="O95" s="253"/>
      <c r="P95" s="253"/>
      <c r="Q95" s="253"/>
      <c r="R95" s="266"/>
      <c r="S95" s="261"/>
      <c r="T95" s="261"/>
      <c r="U95" s="261"/>
      <c r="V95" s="262"/>
      <c r="W95" s="262"/>
      <c r="X95" s="262"/>
      <c r="Y95" s="262"/>
      <c r="Z95" s="263"/>
      <c r="AA95" s="262"/>
      <c r="AB95" s="263"/>
      <c r="AC95" s="264"/>
      <c r="AD95" s="265"/>
    </row>
    <row r="96" spans="1:30" ht="15.75" hidden="1" thickBot="1">
      <c r="A96" s="252">
        <v>44607</v>
      </c>
      <c r="B96" s="40">
        <f t="shared" si="24"/>
        <v>89</v>
      </c>
      <c r="C96" s="37">
        <f t="shared" si="26"/>
        <v>0</v>
      </c>
      <c r="D96" s="41">
        <f t="shared" si="22"/>
        <v>0</v>
      </c>
      <c r="E96" s="38">
        <f t="shared" si="25"/>
        <v>0</v>
      </c>
      <c r="F96" s="39">
        <f t="shared" si="27"/>
        <v>0</v>
      </c>
      <c r="G96" s="39">
        <f t="shared" si="28"/>
        <v>0</v>
      </c>
      <c r="H96" s="345">
        <f t="shared" si="21"/>
        <v>0</v>
      </c>
      <c r="I96" s="346"/>
      <c r="J96" s="347"/>
      <c r="K96" s="42">
        <f t="shared" si="23"/>
        <v>0</v>
      </c>
      <c r="L96" s="271"/>
      <c r="M96" s="258"/>
      <c r="N96" s="86"/>
      <c r="O96" s="253"/>
      <c r="P96" s="253"/>
      <c r="Q96" s="253"/>
      <c r="R96" s="266"/>
      <c r="S96" s="261"/>
      <c r="T96" s="261"/>
      <c r="U96" s="261"/>
      <c r="V96" s="262"/>
      <c r="W96" s="262"/>
      <c r="X96" s="262"/>
      <c r="Y96" s="262"/>
      <c r="Z96" s="263"/>
      <c r="AA96" s="262"/>
      <c r="AB96" s="263"/>
      <c r="AC96" s="264"/>
      <c r="AD96" s="265"/>
    </row>
    <row r="97" spans="1:30" ht="15.75" hidden="1" thickBot="1">
      <c r="A97" s="252">
        <v>44635</v>
      </c>
      <c r="B97" s="40">
        <f t="shared" si="24"/>
        <v>90</v>
      </c>
      <c r="C97" s="37">
        <f t="shared" si="26"/>
        <v>0</v>
      </c>
      <c r="D97" s="41">
        <f t="shared" si="22"/>
        <v>0</v>
      </c>
      <c r="E97" s="38">
        <f t="shared" si="25"/>
        <v>0</v>
      </c>
      <c r="F97" s="39">
        <f t="shared" si="27"/>
        <v>0</v>
      </c>
      <c r="G97" s="39">
        <f t="shared" si="28"/>
        <v>0</v>
      </c>
      <c r="H97" s="345">
        <f t="shared" si="21"/>
        <v>0</v>
      </c>
      <c r="I97" s="346"/>
      <c r="J97" s="347"/>
      <c r="K97" s="42">
        <f t="shared" si="23"/>
        <v>0</v>
      </c>
      <c r="L97" s="271"/>
      <c r="M97" s="258"/>
      <c r="N97" s="86"/>
      <c r="O97" s="253"/>
      <c r="P97" s="253"/>
      <c r="Q97" s="253"/>
      <c r="R97" s="266"/>
      <c r="S97" s="261"/>
      <c r="T97" s="261"/>
      <c r="U97" s="261"/>
      <c r="V97" s="262"/>
      <c r="W97" s="262"/>
      <c r="X97" s="262"/>
      <c r="Y97" s="262"/>
      <c r="Z97" s="263"/>
      <c r="AA97" s="262"/>
      <c r="AB97" s="263"/>
      <c r="AC97" s="264"/>
      <c r="AD97" s="265"/>
    </row>
    <row r="98" spans="1:30" ht="15.75" hidden="1" thickBot="1">
      <c r="A98" s="252">
        <v>44666</v>
      </c>
      <c r="B98" s="40">
        <f t="shared" si="24"/>
        <v>91</v>
      </c>
      <c r="C98" s="37">
        <f t="shared" si="26"/>
        <v>0</v>
      </c>
      <c r="D98" s="41">
        <f t="shared" si="22"/>
        <v>0</v>
      </c>
      <c r="E98" s="38">
        <f t="shared" si="25"/>
        <v>0</v>
      </c>
      <c r="F98" s="39">
        <f t="shared" si="27"/>
        <v>0</v>
      </c>
      <c r="G98" s="39">
        <f t="shared" si="28"/>
        <v>0</v>
      </c>
      <c r="H98" s="345">
        <f t="shared" si="21"/>
        <v>0</v>
      </c>
      <c r="I98" s="346"/>
      <c r="J98" s="347"/>
      <c r="K98" s="42">
        <f t="shared" si="23"/>
        <v>0</v>
      </c>
      <c r="L98" s="271"/>
      <c r="M98" s="258"/>
      <c r="N98" s="86"/>
      <c r="O98" s="253"/>
      <c r="P98" s="253"/>
      <c r="Q98" s="253"/>
      <c r="R98" s="266"/>
      <c r="S98" s="261"/>
      <c r="T98" s="261"/>
      <c r="U98" s="261"/>
      <c r="V98" s="262"/>
      <c r="W98" s="262"/>
      <c r="X98" s="262"/>
      <c r="Y98" s="262"/>
      <c r="Z98" s="263"/>
      <c r="AA98" s="262"/>
      <c r="AB98" s="263"/>
      <c r="AC98" s="264"/>
      <c r="AD98" s="265"/>
    </row>
    <row r="99" spans="1:30" ht="15.75" hidden="1" thickBot="1">
      <c r="A99" s="252">
        <v>44696</v>
      </c>
      <c r="B99" s="40">
        <f t="shared" si="24"/>
        <v>92</v>
      </c>
      <c r="C99" s="37">
        <f t="shared" si="26"/>
        <v>0</v>
      </c>
      <c r="D99" s="41">
        <f t="shared" si="22"/>
        <v>0</v>
      </c>
      <c r="E99" s="38">
        <f t="shared" si="25"/>
        <v>0</v>
      </c>
      <c r="F99" s="39">
        <f t="shared" si="27"/>
        <v>0</v>
      </c>
      <c r="G99" s="39">
        <f t="shared" si="28"/>
        <v>0</v>
      </c>
      <c r="H99" s="345">
        <f t="shared" si="21"/>
        <v>0</v>
      </c>
      <c r="I99" s="346"/>
      <c r="J99" s="347"/>
      <c r="K99" s="42">
        <f t="shared" si="23"/>
        <v>0</v>
      </c>
      <c r="L99" s="271"/>
      <c r="M99" s="258"/>
      <c r="N99" s="86"/>
      <c r="O99" s="253"/>
      <c r="P99" s="253"/>
      <c r="Q99" s="253"/>
      <c r="R99" s="266"/>
      <c r="S99" s="261"/>
      <c r="T99" s="261"/>
      <c r="U99" s="261"/>
      <c r="V99" s="262"/>
      <c r="W99" s="262"/>
      <c r="X99" s="262"/>
      <c r="Y99" s="262"/>
      <c r="Z99" s="263"/>
      <c r="AA99" s="262"/>
      <c r="AB99" s="263"/>
      <c r="AC99" s="264"/>
      <c r="AD99" s="265"/>
    </row>
    <row r="100" spans="1:30" ht="15.75" hidden="1" thickBot="1">
      <c r="A100" s="252">
        <v>44727</v>
      </c>
      <c r="B100" s="40">
        <f t="shared" si="24"/>
        <v>93</v>
      </c>
      <c r="C100" s="37">
        <f t="shared" si="26"/>
        <v>0</v>
      </c>
      <c r="D100" s="41">
        <f t="shared" si="22"/>
        <v>0</v>
      </c>
      <c r="E100" s="38">
        <f t="shared" si="25"/>
        <v>0</v>
      </c>
      <c r="F100" s="39">
        <f t="shared" si="27"/>
        <v>0</v>
      </c>
      <c r="G100" s="39">
        <f t="shared" si="28"/>
        <v>0</v>
      </c>
      <c r="H100" s="345">
        <f t="shared" si="21"/>
        <v>0</v>
      </c>
      <c r="I100" s="346"/>
      <c r="J100" s="347"/>
      <c r="K100" s="42">
        <f t="shared" si="23"/>
        <v>0</v>
      </c>
      <c r="L100" s="271"/>
      <c r="M100" s="258"/>
      <c r="N100" s="86"/>
      <c r="O100" s="253"/>
      <c r="P100" s="253"/>
      <c r="Q100" s="253"/>
      <c r="R100" s="266"/>
      <c r="S100" s="261"/>
      <c r="T100" s="261"/>
      <c r="U100" s="261"/>
      <c r="V100" s="262"/>
      <c r="W100" s="262"/>
      <c r="X100" s="262"/>
      <c r="Y100" s="262"/>
      <c r="Z100" s="263"/>
      <c r="AA100" s="262"/>
      <c r="AB100" s="263"/>
      <c r="AC100" s="264"/>
      <c r="AD100" s="265"/>
    </row>
    <row r="101" spans="1:30" ht="15.75" hidden="1" thickBot="1">
      <c r="A101" s="252">
        <v>44757</v>
      </c>
      <c r="B101" s="40">
        <f t="shared" si="24"/>
        <v>94</v>
      </c>
      <c r="C101" s="37">
        <f t="shared" si="26"/>
        <v>0</v>
      </c>
      <c r="D101" s="41">
        <f t="shared" si="22"/>
        <v>0</v>
      </c>
      <c r="E101" s="38">
        <f t="shared" si="25"/>
        <v>0</v>
      </c>
      <c r="F101" s="39">
        <f t="shared" si="27"/>
        <v>0</v>
      </c>
      <c r="G101" s="39">
        <f t="shared" si="28"/>
        <v>0</v>
      </c>
      <c r="H101" s="345">
        <f t="shared" si="21"/>
        <v>0</v>
      </c>
      <c r="I101" s="346"/>
      <c r="J101" s="347"/>
      <c r="K101" s="42">
        <f t="shared" si="23"/>
        <v>0</v>
      </c>
      <c r="L101" s="271"/>
      <c r="M101" s="258"/>
      <c r="N101" s="86"/>
      <c r="O101" s="253"/>
      <c r="P101" s="253"/>
      <c r="Q101" s="253"/>
      <c r="R101" s="266"/>
      <c r="S101" s="261"/>
      <c r="T101" s="261"/>
      <c r="U101" s="261"/>
      <c r="V101" s="262"/>
      <c r="W101" s="262"/>
      <c r="X101" s="262"/>
      <c r="Y101" s="262"/>
      <c r="Z101" s="263"/>
      <c r="AA101" s="262"/>
      <c r="AB101" s="263"/>
      <c r="AC101" s="264"/>
      <c r="AD101" s="265"/>
    </row>
    <row r="102" spans="1:30" ht="15.75" hidden="1" thickBot="1">
      <c r="A102" s="252">
        <v>44788</v>
      </c>
      <c r="B102" s="40">
        <f t="shared" si="24"/>
        <v>95</v>
      </c>
      <c r="C102" s="37">
        <f t="shared" si="26"/>
        <v>0</v>
      </c>
      <c r="D102" s="41">
        <f t="shared" si="22"/>
        <v>0</v>
      </c>
      <c r="E102" s="38">
        <f t="shared" si="25"/>
        <v>0</v>
      </c>
      <c r="F102" s="39">
        <f t="shared" si="27"/>
        <v>0</v>
      </c>
      <c r="G102" s="39">
        <f t="shared" si="28"/>
        <v>0</v>
      </c>
      <c r="H102" s="345">
        <f t="shared" si="21"/>
        <v>0</v>
      </c>
      <c r="I102" s="346"/>
      <c r="J102" s="347"/>
      <c r="K102" s="42">
        <f t="shared" si="23"/>
        <v>0</v>
      </c>
      <c r="L102" s="271"/>
      <c r="M102" s="258"/>
      <c r="N102" s="86"/>
      <c r="O102" s="253"/>
      <c r="P102" s="253"/>
      <c r="Q102" s="253"/>
      <c r="R102" s="266"/>
      <c r="S102" s="261"/>
      <c r="T102" s="261"/>
      <c r="U102" s="261"/>
      <c r="V102" s="262"/>
      <c r="W102" s="262"/>
      <c r="X102" s="262"/>
      <c r="Y102" s="262"/>
      <c r="Z102" s="263"/>
      <c r="AA102" s="262"/>
      <c r="AB102" s="263"/>
      <c r="AC102" s="264"/>
      <c r="AD102" s="265"/>
    </row>
    <row r="103" spans="1:30" ht="15.75" hidden="1" thickBot="1">
      <c r="A103" s="252">
        <v>44819</v>
      </c>
      <c r="B103" s="40">
        <f t="shared" si="24"/>
        <v>96</v>
      </c>
      <c r="C103" s="37">
        <f t="shared" si="26"/>
        <v>0</v>
      </c>
      <c r="D103" s="41">
        <f t="shared" si="22"/>
        <v>0</v>
      </c>
      <c r="E103" s="38">
        <f t="shared" si="25"/>
        <v>0</v>
      </c>
      <c r="F103" s="39">
        <f t="shared" si="27"/>
        <v>0</v>
      </c>
      <c r="G103" s="39">
        <f t="shared" si="28"/>
        <v>0</v>
      </c>
      <c r="H103" s="345">
        <f t="shared" si="21"/>
        <v>0</v>
      </c>
      <c r="I103" s="346"/>
      <c r="J103" s="347"/>
      <c r="K103" s="42">
        <f t="shared" si="23"/>
        <v>0</v>
      </c>
      <c r="L103" s="271"/>
      <c r="M103" s="258"/>
      <c r="N103" s="86"/>
      <c r="O103" s="253"/>
      <c r="P103" s="253"/>
      <c r="Q103" s="253"/>
      <c r="R103" s="266"/>
      <c r="S103" s="261"/>
      <c r="T103" s="261"/>
      <c r="U103" s="261"/>
      <c r="V103" s="262"/>
      <c r="W103" s="262"/>
      <c r="X103" s="262"/>
      <c r="Y103" s="262"/>
      <c r="Z103" s="263"/>
      <c r="AA103" s="262"/>
      <c r="AB103" s="263"/>
      <c r="AC103" s="264"/>
      <c r="AD103" s="265"/>
    </row>
    <row r="104" spans="1:30" ht="15.75" hidden="1" thickBot="1">
      <c r="A104" s="252">
        <v>44849</v>
      </c>
      <c r="B104" s="40">
        <f t="shared" si="24"/>
        <v>97</v>
      </c>
      <c r="C104" s="37">
        <f t="shared" si="26"/>
        <v>0</v>
      </c>
      <c r="D104" s="41">
        <f t="shared" si="22"/>
        <v>0</v>
      </c>
      <c r="E104" s="38">
        <f t="shared" si="25"/>
        <v>0</v>
      </c>
      <c r="F104" s="39">
        <f t="shared" si="27"/>
        <v>0</v>
      </c>
      <c r="G104" s="39">
        <f t="shared" si="28"/>
        <v>0</v>
      </c>
      <c r="H104" s="345">
        <f t="shared" si="21"/>
        <v>0</v>
      </c>
      <c r="I104" s="346"/>
      <c r="J104" s="347"/>
      <c r="K104" s="42">
        <f t="shared" si="23"/>
        <v>0</v>
      </c>
      <c r="L104" s="271"/>
      <c r="M104" s="258"/>
      <c r="N104" s="86"/>
      <c r="O104" s="253"/>
      <c r="P104" s="253"/>
      <c r="Q104" s="253"/>
      <c r="R104" s="266"/>
      <c r="S104" s="261"/>
      <c r="T104" s="261"/>
      <c r="U104" s="261"/>
      <c r="V104" s="262"/>
      <c r="W104" s="262"/>
      <c r="X104" s="262"/>
      <c r="Y104" s="262"/>
      <c r="Z104" s="263"/>
      <c r="AA104" s="262"/>
      <c r="AB104" s="263"/>
      <c r="AC104" s="264"/>
      <c r="AD104" s="265"/>
    </row>
    <row r="105" spans="1:30" ht="15.75" hidden="1" thickBot="1">
      <c r="A105" s="252">
        <v>44880</v>
      </c>
      <c r="B105" s="40">
        <f t="shared" si="24"/>
        <v>98</v>
      </c>
      <c r="C105" s="37">
        <f t="shared" si="26"/>
        <v>0</v>
      </c>
      <c r="D105" s="41">
        <f t="shared" si="22"/>
        <v>0</v>
      </c>
      <c r="E105" s="38">
        <f t="shared" si="25"/>
        <v>0</v>
      </c>
      <c r="F105" s="39">
        <f t="shared" si="27"/>
        <v>0</v>
      </c>
      <c r="G105" s="39">
        <f t="shared" si="28"/>
        <v>0</v>
      </c>
      <c r="H105" s="345">
        <f t="shared" si="21"/>
        <v>0</v>
      </c>
      <c r="I105" s="346"/>
      <c r="J105" s="347"/>
      <c r="K105" s="42">
        <f t="shared" si="23"/>
        <v>0</v>
      </c>
      <c r="L105" s="271"/>
      <c r="M105" s="258"/>
      <c r="N105" s="86"/>
      <c r="O105" s="253"/>
      <c r="P105" s="253"/>
      <c r="Q105" s="253"/>
      <c r="R105" s="266"/>
      <c r="S105" s="261"/>
      <c r="T105" s="261"/>
      <c r="U105" s="261"/>
      <c r="V105" s="262"/>
      <c r="W105" s="262"/>
      <c r="X105" s="262"/>
      <c r="Y105" s="262"/>
      <c r="Z105" s="263"/>
      <c r="AA105" s="262"/>
      <c r="AB105" s="263"/>
      <c r="AC105" s="264"/>
      <c r="AD105" s="265"/>
    </row>
    <row r="106" spans="1:30" ht="15.75" hidden="1" thickBot="1">
      <c r="A106" s="252">
        <v>44910</v>
      </c>
      <c r="B106" s="40">
        <f t="shared" si="24"/>
        <v>99</v>
      </c>
      <c r="C106" s="37">
        <f t="shared" si="26"/>
        <v>0</v>
      </c>
      <c r="D106" s="41">
        <f t="shared" si="22"/>
        <v>0</v>
      </c>
      <c r="E106" s="38">
        <f t="shared" si="25"/>
        <v>0</v>
      </c>
      <c r="F106" s="39">
        <f t="shared" si="27"/>
        <v>0</v>
      </c>
      <c r="G106" s="39">
        <f t="shared" si="28"/>
        <v>0</v>
      </c>
      <c r="H106" s="345">
        <f t="shared" si="21"/>
        <v>0</v>
      </c>
      <c r="I106" s="346"/>
      <c r="J106" s="347"/>
      <c r="K106" s="42">
        <f t="shared" si="23"/>
        <v>0</v>
      </c>
      <c r="L106" s="271"/>
      <c r="M106" s="258"/>
      <c r="N106" s="86"/>
      <c r="O106" s="253"/>
      <c r="P106" s="253"/>
      <c r="Q106" s="253"/>
      <c r="R106" s="266"/>
      <c r="S106" s="261"/>
      <c r="T106" s="261"/>
      <c r="U106" s="261"/>
      <c r="V106" s="262"/>
      <c r="W106" s="262"/>
      <c r="X106" s="262"/>
      <c r="Y106" s="262"/>
      <c r="Z106" s="263"/>
      <c r="AA106" s="262"/>
      <c r="AB106" s="263"/>
      <c r="AC106" s="264"/>
      <c r="AD106" s="265"/>
    </row>
    <row r="107" spans="1:30" ht="15.75" hidden="1" thickBot="1">
      <c r="A107" s="252">
        <v>44941</v>
      </c>
      <c r="B107" s="40">
        <f t="shared" si="24"/>
        <v>100</v>
      </c>
      <c r="C107" s="37">
        <f t="shared" si="26"/>
        <v>0</v>
      </c>
      <c r="D107" s="41">
        <f t="shared" si="22"/>
        <v>0</v>
      </c>
      <c r="E107" s="38">
        <f t="shared" si="25"/>
        <v>0</v>
      </c>
      <c r="F107" s="39">
        <f t="shared" si="27"/>
        <v>0</v>
      </c>
      <c r="G107" s="39">
        <f t="shared" si="28"/>
        <v>0</v>
      </c>
      <c r="H107" s="345">
        <f t="shared" si="21"/>
        <v>0</v>
      </c>
      <c r="I107" s="346"/>
      <c r="J107" s="347"/>
      <c r="K107" s="42">
        <f t="shared" si="23"/>
        <v>0</v>
      </c>
      <c r="L107" s="271"/>
      <c r="M107" s="258"/>
      <c r="N107" s="86"/>
      <c r="O107" s="253"/>
      <c r="P107" s="253"/>
      <c r="Q107" s="253"/>
      <c r="R107" s="266"/>
      <c r="S107" s="261"/>
      <c r="T107" s="261"/>
      <c r="U107" s="261"/>
      <c r="V107" s="262"/>
      <c r="W107" s="262"/>
      <c r="X107" s="262"/>
      <c r="Y107" s="262"/>
      <c r="Z107" s="263"/>
      <c r="AA107" s="262"/>
      <c r="AB107" s="263"/>
      <c r="AC107" s="264"/>
      <c r="AD107" s="265"/>
    </row>
    <row r="108" spans="1:30" ht="15.75" hidden="1" thickBot="1">
      <c r="A108" s="252">
        <v>44972</v>
      </c>
      <c r="B108" s="40">
        <f t="shared" si="24"/>
        <v>101</v>
      </c>
      <c r="C108" s="37">
        <f t="shared" si="26"/>
        <v>0</v>
      </c>
      <c r="D108" s="41">
        <f t="shared" si="22"/>
        <v>0</v>
      </c>
      <c r="E108" s="38">
        <f t="shared" si="25"/>
        <v>0</v>
      </c>
      <c r="F108" s="39">
        <f t="shared" si="27"/>
        <v>0</v>
      </c>
      <c r="G108" s="39">
        <f t="shared" si="28"/>
        <v>0</v>
      </c>
      <c r="H108" s="345">
        <f t="shared" si="21"/>
        <v>0</v>
      </c>
      <c r="I108" s="346"/>
      <c r="J108" s="347"/>
      <c r="K108" s="42">
        <f t="shared" si="23"/>
        <v>0</v>
      </c>
      <c r="L108" s="271"/>
      <c r="M108" s="258"/>
      <c r="N108" s="86"/>
      <c r="O108" s="253"/>
      <c r="P108" s="253"/>
      <c r="Q108" s="253"/>
      <c r="R108" s="266"/>
      <c r="S108" s="261"/>
      <c r="T108" s="261"/>
      <c r="U108" s="261"/>
      <c r="V108" s="262"/>
      <c r="W108" s="262"/>
      <c r="X108" s="262"/>
      <c r="Y108" s="262"/>
      <c r="Z108" s="263"/>
      <c r="AA108" s="262"/>
      <c r="AB108" s="263"/>
      <c r="AC108" s="264"/>
      <c r="AD108" s="265"/>
    </row>
    <row r="109" spans="1:30" ht="15.75" hidden="1" thickBot="1">
      <c r="A109" s="252">
        <v>45000</v>
      </c>
      <c r="B109" s="40">
        <f t="shared" si="24"/>
        <v>102</v>
      </c>
      <c r="C109" s="37">
        <f t="shared" si="26"/>
        <v>0</v>
      </c>
      <c r="D109" s="41">
        <f t="shared" si="22"/>
        <v>0</v>
      </c>
      <c r="E109" s="38">
        <f t="shared" si="25"/>
        <v>0</v>
      </c>
      <c r="F109" s="39">
        <f t="shared" si="27"/>
        <v>0</v>
      </c>
      <c r="G109" s="39">
        <f t="shared" si="28"/>
        <v>0</v>
      </c>
      <c r="H109" s="345">
        <f t="shared" si="21"/>
        <v>0</v>
      </c>
      <c r="I109" s="346"/>
      <c r="J109" s="347"/>
      <c r="K109" s="42">
        <f t="shared" si="23"/>
        <v>0</v>
      </c>
      <c r="L109" s="271"/>
      <c r="M109" s="258"/>
      <c r="N109" s="86"/>
      <c r="O109" s="253"/>
      <c r="P109" s="253"/>
      <c r="Q109" s="253"/>
      <c r="R109" s="266"/>
      <c r="S109" s="261"/>
      <c r="T109" s="261"/>
      <c r="U109" s="261"/>
      <c r="V109" s="262"/>
      <c r="W109" s="262"/>
      <c r="X109" s="262"/>
      <c r="Y109" s="262"/>
      <c r="Z109" s="263"/>
      <c r="AA109" s="262"/>
      <c r="AB109" s="263"/>
      <c r="AC109" s="264"/>
      <c r="AD109" s="265"/>
    </row>
    <row r="110" spans="1:30" ht="15.75" hidden="1" thickBot="1">
      <c r="A110" s="252">
        <v>45031</v>
      </c>
      <c r="B110" s="40">
        <f t="shared" si="24"/>
        <v>103</v>
      </c>
      <c r="C110" s="37">
        <f t="shared" si="26"/>
        <v>0</v>
      </c>
      <c r="D110" s="41">
        <f t="shared" si="22"/>
        <v>0</v>
      </c>
      <c r="E110" s="38">
        <f t="shared" si="25"/>
        <v>0</v>
      </c>
      <c r="F110" s="39">
        <f t="shared" si="27"/>
        <v>0</v>
      </c>
      <c r="G110" s="39">
        <f t="shared" si="28"/>
        <v>0</v>
      </c>
      <c r="H110" s="345">
        <f t="shared" si="21"/>
        <v>0</v>
      </c>
      <c r="I110" s="346"/>
      <c r="J110" s="347"/>
      <c r="K110" s="42">
        <f t="shared" si="23"/>
        <v>0</v>
      </c>
      <c r="L110" s="271"/>
      <c r="M110" s="258"/>
      <c r="N110" s="86"/>
      <c r="O110" s="253"/>
      <c r="P110" s="253"/>
      <c r="Q110" s="253"/>
      <c r="R110" s="266"/>
      <c r="S110" s="261"/>
      <c r="T110" s="261"/>
      <c r="U110" s="261"/>
      <c r="V110" s="262"/>
      <c r="W110" s="262"/>
      <c r="X110" s="262"/>
      <c r="Y110" s="262"/>
      <c r="Z110" s="263"/>
      <c r="AA110" s="262"/>
      <c r="AB110" s="263"/>
      <c r="AC110" s="264"/>
      <c r="AD110" s="265"/>
    </row>
    <row r="111" spans="1:30" ht="15.75" hidden="1" thickBot="1">
      <c r="A111" s="252">
        <v>45061</v>
      </c>
      <c r="B111" s="40">
        <f t="shared" si="24"/>
        <v>104</v>
      </c>
      <c r="C111" s="37">
        <f t="shared" si="26"/>
        <v>0</v>
      </c>
      <c r="D111" s="41">
        <f t="shared" si="22"/>
        <v>0</v>
      </c>
      <c r="E111" s="38">
        <f t="shared" si="25"/>
        <v>0</v>
      </c>
      <c r="F111" s="39">
        <f t="shared" si="27"/>
        <v>0</v>
      </c>
      <c r="G111" s="39">
        <f t="shared" si="28"/>
        <v>0</v>
      </c>
      <c r="H111" s="345">
        <f t="shared" si="21"/>
        <v>0</v>
      </c>
      <c r="I111" s="346"/>
      <c r="J111" s="347"/>
      <c r="K111" s="42">
        <f t="shared" si="23"/>
        <v>0</v>
      </c>
      <c r="L111" s="271"/>
      <c r="M111" s="258"/>
      <c r="N111" s="86"/>
      <c r="O111" s="253"/>
      <c r="P111" s="253"/>
      <c r="Q111" s="253"/>
      <c r="R111" s="266"/>
      <c r="S111" s="261"/>
      <c r="T111" s="261"/>
      <c r="U111" s="261"/>
      <c r="V111" s="262"/>
      <c r="W111" s="262"/>
      <c r="X111" s="262"/>
      <c r="Y111" s="262"/>
      <c r="Z111" s="263"/>
      <c r="AA111" s="262"/>
      <c r="AB111" s="263"/>
      <c r="AC111" s="264"/>
      <c r="AD111" s="265"/>
    </row>
    <row r="112" spans="1:30" ht="15.75" hidden="1" thickBot="1">
      <c r="A112" s="252">
        <v>45092</v>
      </c>
      <c r="B112" s="40">
        <f t="shared" si="24"/>
        <v>105</v>
      </c>
      <c r="C112" s="37">
        <f t="shared" si="26"/>
        <v>0</v>
      </c>
      <c r="D112" s="41">
        <f t="shared" si="22"/>
        <v>0</v>
      </c>
      <c r="E112" s="38">
        <f t="shared" si="25"/>
        <v>0</v>
      </c>
      <c r="F112" s="39">
        <f t="shared" si="27"/>
        <v>0</v>
      </c>
      <c r="G112" s="39">
        <f t="shared" si="28"/>
        <v>0</v>
      </c>
      <c r="H112" s="345">
        <f t="shared" si="21"/>
        <v>0</v>
      </c>
      <c r="I112" s="346"/>
      <c r="J112" s="347"/>
      <c r="K112" s="42">
        <f t="shared" si="23"/>
        <v>0</v>
      </c>
      <c r="L112" s="271"/>
      <c r="M112" s="258"/>
      <c r="N112" s="86"/>
      <c r="O112" s="253"/>
      <c r="P112" s="253"/>
      <c r="Q112" s="253"/>
      <c r="R112" s="266"/>
      <c r="S112" s="261"/>
      <c r="T112" s="261"/>
      <c r="U112" s="261"/>
      <c r="V112" s="262"/>
      <c r="W112" s="262"/>
      <c r="X112" s="262"/>
      <c r="Y112" s="262"/>
      <c r="Z112" s="263"/>
      <c r="AA112" s="262"/>
      <c r="AB112" s="263"/>
      <c r="AC112" s="264"/>
      <c r="AD112" s="265"/>
    </row>
    <row r="113" spans="1:30" ht="15.75" hidden="1" thickBot="1">
      <c r="A113" s="252">
        <v>45122</v>
      </c>
      <c r="B113" s="40">
        <f t="shared" si="24"/>
        <v>106</v>
      </c>
      <c r="C113" s="37">
        <f t="shared" si="26"/>
        <v>0</v>
      </c>
      <c r="D113" s="41">
        <f t="shared" si="22"/>
        <v>0</v>
      </c>
      <c r="E113" s="38">
        <f t="shared" si="25"/>
        <v>0</v>
      </c>
      <c r="F113" s="39">
        <f t="shared" si="27"/>
        <v>0</v>
      </c>
      <c r="G113" s="39">
        <f t="shared" si="28"/>
        <v>0</v>
      </c>
      <c r="H113" s="345">
        <f t="shared" si="21"/>
        <v>0</v>
      </c>
      <c r="I113" s="346"/>
      <c r="J113" s="347"/>
      <c r="K113" s="42">
        <f t="shared" si="23"/>
        <v>0</v>
      </c>
      <c r="L113" s="271"/>
      <c r="M113" s="258"/>
      <c r="N113" s="86"/>
      <c r="O113" s="253"/>
      <c r="P113" s="253"/>
      <c r="Q113" s="253"/>
      <c r="R113" s="266"/>
      <c r="S113" s="261"/>
      <c r="T113" s="261"/>
      <c r="U113" s="261"/>
      <c r="V113" s="262"/>
      <c r="W113" s="262"/>
      <c r="X113" s="262"/>
      <c r="Y113" s="262"/>
      <c r="Z113" s="263"/>
      <c r="AA113" s="262"/>
      <c r="AB113" s="263"/>
      <c r="AC113" s="264"/>
      <c r="AD113" s="265"/>
    </row>
    <row r="114" spans="1:30" ht="15.75" hidden="1" thickBot="1">
      <c r="A114" s="252">
        <v>45153</v>
      </c>
      <c r="B114" s="40">
        <f t="shared" si="24"/>
        <v>107</v>
      </c>
      <c r="C114" s="37">
        <f t="shared" si="26"/>
        <v>0</v>
      </c>
      <c r="D114" s="41">
        <f t="shared" si="22"/>
        <v>0</v>
      </c>
      <c r="E114" s="38">
        <f t="shared" si="25"/>
        <v>0</v>
      </c>
      <c r="F114" s="39">
        <f t="shared" si="27"/>
        <v>0</v>
      </c>
      <c r="G114" s="39">
        <f t="shared" si="28"/>
        <v>0</v>
      </c>
      <c r="H114" s="345">
        <f t="shared" si="21"/>
        <v>0</v>
      </c>
      <c r="I114" s="346"/>
      <c r="J114" s="347"/>
      <c r="K114" s="42">
        <f t="shared" si="23"/>
        <v>0</v>
      </c>
      <c r="L114" s="271"/>
      <c r="M114" s="258"/>
      <c r="N114" s="86"/>
      <c r="O114" s="253"/>
      <c r="P114" s="253"/>
      <c r="Q114" s="253"/>
      <c r="R114" s="266"/>
      <c r="S114" s="261"/>
      <c r="T114" s="261"/>
      <c r="U114" s="261"/>
      <c r="V114" s="262"/>
      <c r="W114" s="262"/>
      <c r="X114" s="262"/>
      <c r="Y114" s="262"/>
      <c r="Z114" s="263"/>
      <c r="AA114" s="262"/>
      <c r="AB114" s="263"/>
      <c r="AC114" s="264"/>
      <c r="AD114" s="265"/>
    </row>
    <row r="115" spans="1:30" ht="15.75" hidden="1" thickBot="1">
      <c r="A115" s="252">
        <v>45184</v>
      </c>
      <c r="B115" s="40">
        <f t="shared" si="24"/>
        <v>108</v>
      </c>
      <c r="C115" s="37">
        <f t="shared" si="26"/>
        <v>0</v>
      </c>
      <c r="D115" s="41">
        <f t="shared" si="22"/>
        <v>0</v>
      </c>
      <c r="E115" s="38">
        <f t="shared" si="25"/>
        <v>0</v>
      </c>
      <c r="F115" s="39">
        <f t="shared" si="27"/>
        <v>0</v>
      </c>
      <c r="G115" s="39">
        <f t="shared" si="28"/>
        <v>0</v>
      </c>
      <c r="H115" s="345">
        <f t="shared" si="21"/>
        <v>0</v>
      </c>
      <c r="I115" s="346"/>
      <c r="J115" s="347"/>
      <c r="K115" s="42">
        <f t="shared" si="23"/>
        <v>0</v>
      </c>
      <c r="L115" s="271"/>
      <c r="M115" s="258"/>
      <c r="N115" s="86"/>
      <c r="O115" s="253"/>
      <c r="P115" s="253"/>
      <c r="Q115" s="253"/>
      <c r="R115" s="266"/>
      <c r="S115" s="261"/>
      <c r="T115" s="261"/>
      <c r="U115" s="261"/>
      <c r="V115" s="262"/>
      <c r="W115" s="262"/>
      <c r="X115" s="262"/>
      <c r="Y115" s="262"/>
      <c r="Z115" s="263"/>
      <c r="AA115" s="262"/>
      <c r="AB115" s="263"/>
      <c r="AC115" s="264"/>
      <c r="AD115" s="265"/>
    </row>
    <row r="116" spans="1:30" ht="15.75" hidden="1" thickBot="1">
      <c r="A116" s="252">
        <v>45214</v>
      </c>
      <c r="B116" s="40">
        <f t="shared" si="24"/>
        <v>109</v>
      </c>
      <c r="C116" s="37">
        <f t="shared" si="26"/>
        <v>0</v>
      </c>
      <c r="D116" s="41">
        <f t="shared" si="22"/>
        <v>0</v>
      </c>
      <c r="E116" s="38">
        <f t="shared" si="25"/>
        <v>0</v>
      </c>
      <c r="F116" s="39">
        <f t="shared" si="27"/>
        <v>0</v>
      </c>
      <c r="G116" s="39">
        <f t="shared" si="28"/>
        <v>0</v>
      </c>
      <c r="H116" s="345">
        <f t="shared" si="21"/>
        <v>0</v>
      </c>
      <c r="I116" s="346"/>
      <c r="J116" s="347"/>
      <c r="K116" s="42">
        <f t="shared" si="23"/>
        <v>0</v>
      </c>
      <c r="L116" s="271"/>
      <c r="M116" s="258"/>
      <c r="N116" s="86"/>
      <c r="O116" s="253"/>
      <c r="P116" s="253"/>
      <c r="Q116" s="253"/>
      <c r="R116" s="266"/>
      <c r="S116" s="261"/>
      <c r="T116" s="261"/>
      <c r="U116" s="261"/>
      <c r="V116" s="262"/>
      <c r="W116" s="262"/>
      <c r="X116" s="262"/>
      <c r="Y116" s="262"/>
      <c r="Z116" s="263"/>
      <c r="AA116" s="262"/>
      <c r="AB116" s="263"/>
      <c r="AC116" s="264"/>
      <c r="AD116" s="265"/>
    </row>
    <row r="117" spans="1:30" ht="15.75" hidden="1" thickBot="1">
      <c r="A117" s="252">
        <v>45245</v>
      </c>
      <c r="B117" s="40">
        <f t="shared" si="24"/>
        <v>110</v>
      </c>
      <c r="C117" s="37">
        <f t="shared" si="26"/>
        <v>0</v>
      </c>
      <c r="D117" s="41">
        <f t="shared" si="22"/>
        <v>0</v>
      </c>
      <c r="E117" s="38">
        <f t="shared" si="25"/>
        <v>0</v>
      </c>
      <c r="F117" s="39">
        <f t="shared" si="27"/>
        <v>0</v>
      </c>
      <c r="G117" s="39">
        <f t="shared" si="28"/>
        <v>0</v>
      </c>
      <c r="H117" s="345">
        <f t="shared" si="21"/>
        <v>0</v>
      </c>
      <c r="I117" s="346"/>
      <c r="J117" s="347"/>
      <c r="K117" s="42">
        <f t="shared" si="23"/>
        <v>0</v>
      </c>
      <c r="L117" s="271"/>
      <c r="M117" s="258"/>
      <c r="N117" s="86"/>
      <c r="O117" s="253"/>
      <c r="P117" s="253"/>
      <c r="Q117" s="253"/>
      <c r="R117" s="266"/>
      <c r="S117" s="261"/>
      <c r="T117" s="261"/>
      <c r="U117" s="261"/>
      <c r="V117" s="262"/>
      <c r="W117" s="262"/>
      <c r="X117" s="262"/>
      <c r="Y117" s="262"/>
      <c r="Z117" s="263"/>
      <c r="AA117" s="262"/>
      <c r="AB117" s="263"/>
      <c r="AC117" s="264"/>
      <c r="AD117" s="265"/>
    </row>
    <row r="118" spans="1:30" ht="15.75" hidden="1" thickBot="1">
      <c r="A118" s="252">
        <v>45275</v>
      </c>
      <c r="B118" s="40">
        <f t="shared" si="24"/>
        <v>111</v>
      </c>
      <c r="C118" s="37">
        <f t="shared" si="26"/>
        <v>0</v>
      </c>
      <c r="D118" s="41">
        <f t="shared" si="22"/>
        <v>0</v>
      </c>
      <c r="E118" s="38">
        <f t="shared" si="25"/>
        <v>0</v>
      </c>
      <c r="F118" s="39">
        <f t="shared" si="27"/>
        <v>0</v>
      </c>
      <c r="G118" s="39">
        <f t="shared" si="28"/>
        <v>0</v>
      </c>
      <c r="H118" s="345">
        <f t="shared" si="21"/>
        <v>0</v>
      </c>
      <c r="I118" s="346"/>
      <c r="J118" s="347"/>
      <c r="K118" s="42">
        <f t="shared" si="23"/>
        <v>0</v>
      </c>
      <c r="L118" s="271"/>
      <c r="M118" s="258"/>
      <c r="N118" s="86"/>
      <c r="O118" s="253"/>
      <c r="P118" s="253"/>
      <c r="Q118" s="253"/>
      <c r="R118" s="266"/>
      <c r="S118" s="261"/>
      <c r="T118" s="261"/>
      <c r="U118" s="261"/>
      <c r="V118" s="262"/>
      <c r="W118" s="262"/>
      <c r="X118" s="262"/>
      <c r="Y118" s="262"/>
      <c r="Z118" s="263"/>
      <c r="AA118" s="262"/>
      <c r="AB118" s="263"/>
      <c r="AC118" s="264"/>
      <c r="AD118" s="265"/>
    </row>
    <row r="119" spans="1:30" ht="15.75" hidden="1" thickBot="1">
      <c r="A119" s="252">
        <v>45306</v>
      </c>
      <c r="B119" s="40">
        <f t="shared" si="24"/>
        <v>112</v>
      </c>
      <c r="C119" s="37">
        <f t="shared" si="26"/>
        <v>0</v>
      </c>
      <c r="D119" s="41">
        <f t="shared" si="22"/>
        <v>0</v>
      </c>
      <c r="E119" s="38">
        <f t="shared" si="25"/>
        <v>0</v>
      </c>
      <c r="F119" s="39">
        <f t="shared" si="27"/>
        <v>0</v>
      </c>
      <c r="G119" s="39">
        <f t="shared" si="28"/>
        <v>0</v>
      </c>
      <c r="H119" s="345">
        <f t="shared" si="21"/>
        <v>0</v>
      </c>
      <c r="I119" s="346"/>
      <c r="J119" s="347"/>
      <c r="K119" s="42">
        <f t="shared" si="23"/>
        <v>0</v>
      </c>
      <c r="L119" s="271"/>
      <c r="M119" s="258"/>
      <c r="N119" s="86"/>
      <c r="O119" s="253"/>
      <c r="P119" s="253"/>
      <c r="Q119" s="253"/>
      <c r="R119" s="266"/>
      <c r="S119" s="261"/>
      <c r="T119" s="261"/>
      <c r="U119" s="261"/>
      <c r="V119" s="262"/>
      <c r="W119" s="262"/>
      <c r="X119" s="262"/>
      <c r="Y119" s="262"/>
      <c r="Z119" s="263"/>
      <c r="AA119" s="262"/>
      <c r="AB119" s="263"/>
      <c r="AC119" s="264"/>
      <c r="AD119" s="265"/>
    </row>
    <row r="120" spans="1:30" ht="15.75" hidden="1" thickBot="1">
      <c r="A120" s="252">
        <v>45337</v>
      </c>
      <c r="B120" s="40">
        <f t="shared" si="24"/>
        <v>113</v>
      </c>
      <c r="C120" s="37">
        <f t="shared" si="26"/>
        <v>0</v>
      </c>
      <c r="D120" s="41">
        <f t="shared" si="22"/>
        <v>0</v>
      </c>
      <c r="E120" s="38">
        <f t="shared" si="25"/>
        <v>0</v>
      </c>
      <c r="F120" s="39">
        <f t="shared" si="27"/>
        <v>0</v>
      </c>
      <c r="G120" s="39">
        <f t="shared" si="28"/>
        <v>0</v>
      </c>
      <c r="H120" s="345">
        <f t="shared" si="21"/>
        <v>0</v>
      </c>
      <c r="I120" s="346"/>
      <c r="J120" s="347"/>
      <c r="K120" s="42">
        <f t="shared" si="23"/>
        <v>0</v>
      </c>
      <c r="L120" s="271"/>
      <c r="M120" s="258"/>
      <c r="N120" s="86"/>
      <c r="O120" s="253"/>
      <c r="P120" s="253"/>
      <c r="Q120" s="253"/>
      <c r="R120" s="266"/>
      <c r="S120" s="261"/>
      <c r="T120" s="261"/>
      <c r="U120" s="261"/>
      <c r="V120" s="262"/>
      <c r="W120" s="262"/>
      <c r="X120" s="262"/>
      <c r="Y120" s="262"/>
      <c r="Z120" s="263"/>
      <c r="AA120" s="262"/>
      <c r="AB120" s="263"/>
      <c r="AC120" s="264"/>
      <c r="AD120" s="265"/>
    </row>
    <row r="121" spans="1:30" ht="15.75" hidden="1" thickBot="1">
      <c r="A121" s="252">
        <v>45366</v>
      </c>
      <c r="B121" s="40">
        <f t="shared" si="24"/>
        <v>114</v>
      </c>
      <c r="C121" s="37">
        <f t="shared" si="26"/>
        <v>0</v>
      </c>
      <c r="D121" s="41">
        <f t="shared" si="22"/>
        <v>0</v>
      </c>
      <c r="E121" s="38">
        <f t="shared" si="25"/>
        <v>0</v>
      </c>
      <c r="F121" s="39">
        <f t="shared" si="27"/>
        <v>0</v>
      </c>
      <c r="G121" s="39">
        <f t="shared" si="28"/>
        <v>0</v>
      </c>
      <c r="H121" s="345">
        <f t="shared" si="21"/>
        <v>0</v>
      </c>
      <c r="I121" s="346"/>
      <c r="J121" s="347"/>
      <c r="K121" s="42">
        <f t="shared" si="23"/>
        <v>0</v>
      </c>
      <c r="L121" s="271"/>
      <c r="M121" s="258"/>
      <c r="N121" s="86"/>
      <c r="O121" s="253"/>
      <c r="P121" s="253"/>
      <c r="Q121" s="253"/>
      <c r="R121" s="266"/>
      <c r="S121" s="261"/>
      <c r="T121" s="261"/>
      <c r="U121" s="261"/>
      <c r="V121" s="262"/>
      <c r="W121" s="262"/>
      <c r="X121" s="262"/>
      <c r="Y121" s="262"/>
      <c r="Z121" s="263"/>
      <c r="AA121" s="262"/>
      <c r="AB121" s="263"/>
      <c r="AC121" s="264"/>
      <c r="AD121" s="265"/>
    </row>
    <row r="122" spans="1:30" ht="15.75" hidden="1" thickBot="1">
      <c r="A122" s="252">
        <v>45397</v>
      </c>
      <c r="B122" s="40">
        <f t="shared" si="24"/>
        <v>115</v>
      </c>
      <c r="C122" s="37">
        <f t="shared" si="26"/>
        <v>0</v>
      </c>
      <c r="D122" s="41">
        <f t="shared" si="22"/>
        <v>0</v>
      </c>
      <c r="E122" s="38">
        <f t="shared" si="25"/>
        <v>0</v>
      </c>
      <c r="F122" s="39">
        <f t="shared" si="27"/>
        <v>0</v>
      </c>
      <c r="G122" s="39">
        <f t="shared" si="28"/>
        <v>0</v>
      </c>
      <c r="H122" s="345">
        <f t="shared" si="21"/>
        <v>0</v>
      </c>
      <c r="I122" s="346"/>
      <c r="J122" s="347"/>
      <c r="K122" s="42">
        <f t="shared" si="23"/>
        <v>0</v>
      </c>
      <c r="L122" s="271"/>
      <c r="M122" s="258"/>
      <c r="N122" s="86"/>
      <c r="O122" s="253"/>
      <c r="P122" s="253"/>
      <c r="Q122" s="253"/>
      <c r="R122" s="266"/>
      <c r="S122" s="261"/>
      <c r="T122" s="261"/>
      <c r="U122" s="261"/>
      <c r="V122" s="262"/>
      <c r="W122" s="262"/>
      <c r="X122" s="262"/>
      <c r="Y122" s="262"/>
      <c r="Z122" s="263"/>
      <c r="AA122" s="262"/>
      <c r="AB122" s="263"/>
      <c r="AC122" s="264"/>
      <c r="AD122" s="265"/>
    </row>
    <row r="123" spans="1:30" ht="15.75" hidden="1" thickBot="1">
      <c r="A123" s="252">
        <v>45427</v>
      </c>
      <c r="B123" s="40">
        <f t="shared" si="24"/>
        <v>116</v>
      </c>
      <c r="C123" s="37">
        <f t="shared" si="26"/>
        <v>0</v>
      </c>
      <c r="D123" s="41">
        <f t="shared" si="22"/>
        <v>0</v>
      </c>
      <c r="E123" s="38">
        <f t="shared" si="25"/>
        <v>0</v>
      </c>
      <c r="F123" s="39">
        <f t="shared" si="27"/>
        <v>0</v>
      </c>
      <c r="G123" s="39">
        <f t="shared" si="28"/>
        <v>0</v>
      </c>
      <c r="H123" s="345">
        <f t="shared" si="21"/>
        <v>0</v>
      </c>
      <c r="I123" s="346"/>
      <c r="J123" s="347"/>
      <c r="K123" s="42">
        <f t="shared" si="23"/>
        <v>0</v>
      </c>
      <c r="L123" s="271"/>
      <c r="M123" s="258"/>
      <c r="N123" s="86"/>
      <c r="O123" s="253"/>
      <c r="P123" s="253"/>
      <c r="Q123" s="253"/>
      <c r="R123" s="266"/>
      <c r="S123" s="261"/>
      <c r="T123" s="261"/>
      <c r="U123" s="261"/>
      <c r="V123" s="262"/>
      <c r="W123" s="262"/>
      <c r="X123" s="262"/>
      <c r="Y123" s="262"/>
      <c r="Z123" s="263"/>
      <c r="AA123" s="262"/>
      <c r="AB123" s="263"/>
      <c r="AC123" s="264"/>
      <c r="AD123" s="265"/>
    </row>
    <row r="124" spans="1:30" ht="15.75" hidden="1" thickBot="1">
      <c r="A124" s="252">
        <v>45458</v>
      </c>
      <c r="B124" s="40">
        <f t="shared" si="24"/>
        <v>117</v>
      </c>
      <c r="C124" s="37">
        <f t="shared" si="26"/>
        <v>0</v>
      </c>
      <c r="D124" s="41">
        <f t="shared" si="22"/>
        <v>0</v>
      </c>
      <c r="E124" s="38">
        <f t="shared" si="25"/>
        <v>0</v>
      </c>
      <c r="F124" s="39">
        <f t="shared" si="27"/>
        <v>0</v>
      </c>
      <c r="G124" s="39">
        <f t="shared" si="28"/>
        <v>0</v>
      </c>
      <c r="H124" s="345">
        <f t="shared" si="21"/>
        <v>0</v>
      </c>
      <c r="I124" s="346"/>
      <c r="J124" s="347"/>
      <c r="K124" s="42">
        <f t="shared" si="23"/>
        <v>0</v>
      </c>
      <c r="L124" s="271"/>
      <c r="M124" s="258"/>
      <c r="N124" s="86"/>
      <c r="O124" s="253"/>
      <c r="P124" s="253"/>
      <c r="Q124" s="253"/>
      <c r="R124" s="266"/>
      <c r="S124" s="261"/>
      <c r="T124" s="261"/>
      <c r="U124" s="261"/>
      <c r="V124" s="262"/>
      <c r="W124" s="262"/>
      <c r="X124" s="262"/>
      <c r="Y124" s="262"/>
      <c r="Z124" s="263"/>
      <c r="AA124" s="262"/>
      <c r="AB124" s="263"/>
      <c r="AC124" s="264"/>
      <c r="AD124" s="265"/>
    </row>
    <row r="125" spans="1:30" ht="15.75" hidden="1" thickBot="1">
      <c r="A125" s="252">
        <v>45488</v>
      </c>
      <c r="B125" s="40">
        <f t="shared" si="24"/>
        <v>118</v>
      </c>
      <c r="C125" s="37">
        <f t="shared" si="26"/>
        <v>0</v>
      </c>
      <c r="D125" s="41">
        <f t="shared" si="22"/>
        <v>0</v>
      </c>
      <c r="E125" s="38">
        <f t="shared" si="25"/>
        <v>0</v>
      </c>
      <c r="F125" s="39">
        <f t="shared" si="27"/>
        <v>0</v>
      </c>
      <c r="G125" s="39">
        <f t="shared" si="28"/>
        <v>0</v>
      </c>
      <c r="H125" s="345">
        <f t="shared" si="21"/>
        <v>0</v>
      </c>
      <c r="I125" s="346"/>
      <c r="J125" s="347"/>
      <c r="K125" s="42">
        <f t="shared" si="23"/>
        <v>0</v>
      </c>
      <c r="L125" s="271"/>
      <c r="M125" s="258"/>
      <c r="N125" s="86"/>
      <c r="O125" s="253"/>
      <c r="P125" s="253"/>
      <c r="Q125" s="253"/>
      <c r="R125" s="266"/>
      <c r="S125" s="261"/>
      <c r="T125" s="261"/>
      <c r="U125" s="261"/>
      <c r="V125" s="262"/>
      <c r="W125" s="262"/>
      <c r="X125" s="262"/>
      <c r="Y125" s="262"/>
      <c r="Z125" s="263"/>
      <c r="AA125" s="262"/>
      <c r="AB125" s="263"/>
      <c r="AC125" s="264"/>
      <c r="AD125" s="265"/>
    </row>
    <row r="126" spans="1:30" ht="15.75" hidden="1" thickBot="1">
      <c r="A126" s="252">
        <v>45519</v>
      </c>
      <c r="B126" s="40">
        <f t="shared" si="24"/>
        <v>119</v>
      </c>
      <c r="C126" s="37">
        <f t="shared" si="26"/>
        <v>0</v>
      </c>
      <c r="D126" s="41">
        <f t="shared" si="22"/>
        <v>0</v>
      </c>
      <c r="E126" s="38">
        <f t="shared" si="25"/>
        <v>0</v>
      </c>
      <c r="F126" s="39">
        <f t="shared" si="27"/>
        <v>0</v>
      </c>
      <c r="G126" s="39">
        <f t="shared" si="28"/>
        <v>0</v>
      </c>
      <c r="H126" s="345">
        <f t="shared" si="21"/>
        <v>0</v>
      </c>
      <c r="I126" s="346"/>
      <c r="J126" s="347"/>
      <c r="K126" s="42">
        <f t="shared" si="23"/>
        <v>0</v>
      </c>
      <c r="L126" s="271"/>
      <c r="M126" s="258"/>
      <c r="N126" s="86"/>
      <c r="O126" s="253"/>
      <c r="P126" s="253"/>
      <c r="Q126" s="253"/>
      <c r="R126" s="266"/>
      <c r="S126" s="261"/>
      <c r="T126" s="261"/>
      <c r="U126" s="261"/>
      <c r="V126" s="262"/>
      <c r="W126" s="262"/>
      <c r="X126" s="262"/>
      <c r="Y126" s="262"/>
      <c r="Z126" s="263"/>
      <c r="AA126" s="262"/>
      <c r="AB126" s="263"/>
      <c r="AC126" s="264"/>
      <c r="AD126" s="265"/>
    </row>
    <row r="127" spans="1:30" ht="15.75" hidden="1" thickBot="1">
      <c r="A127" s="252">
        <v>45550</v>
      </c>
      <c r="B127" s="40">
        <f t="shared" si="24"/>
        <v>120</v>
      </c>
      <c r="C127" s="37">
        <f t="shared" si="26"/>
        <v>0</v>
      </c>
      <c r="D127" s="41">
        <f t="shared" si="22"/>
        <v>0</v>
      </c>
      <c r="E127" s="38">
        <f t="shared" si="25"/>
        <v>0</v>
      </c>
      <c r="F127" s="39">
        <f t="shared" si="27"/>
        <v>0</v>
      </c>
      <c r="G127" s="39">
        <f t="shared" si="28"/>
        <v>0</v>
      </c>
      <c r="H127" s="345">
        <f t="shared" si="21"/>
        <v>0</v>
      </c>
      <c r="I127" s="346"/>
      <c r="J127" s="347"/>
      <c r="K127" s="42">
        <f t="shared" si="23"/>
        <v>0</v>
      </c>
      <c r="L127" s="271"/>
      <c r="M127" s="258"/>
      <c r="N127" s="86"/>
      <c r="O127" s="253"/>
      <c r="P127" s="253"/>
      <c r="Q127" s="253"/>
      <c r="R127" s="266"/>
      <c r="S127" s="261"/>
      <c r="T127" s="261"/>
      <c r="U127" s="261"/>
      <c r="V127" s="262"/>
      <c r="W127" s="262"/>
      <c r="X127" s="262"/>
      <c r="Y127" s="262"/>
      <c r="Z127" s="263"/>
      <c r="AA127" s="262"/>
      <c r="AB127" s="263"/>
      <c r="AC127" s="264"/>
      <c r="AD127" s="265"/>
    </row>
    <row r="128" spans="1:30" ht="15.75" hidden="1" thickBot="1">
      <c r="A128" s="252">
        <v>45580</v>
      </c>
      <c r="B128" s="40">
        <f t="shared" si="24"/>
        <v>121</v>
      </c>
      <c r="C128" s="37">
        <f t="shared" si="26"/>
        <v>0</v>
      </c>
      <c r="D128" s="41">
        <f t="shared" si="22"/>
        <v>0</v>
      </c>
      <c r="E128" s="38">
        <f t="shared" si="25"/>
        <v>0</v>
      </c>
      <c r="F128" s="39">
        <f t="shared" si="27"/>
        <v>0</v>
      </c>
      <c r="G128" s="39">
        <f t="shared" si="28"/>
        <v>0</v>
      </c>
      <c r="H128" s="345">
        <f t="shared" si="21"/>
        <v>0</v>
      </c>
      <c r="I128" s="346"/>
      <c r="J128" s="347"/>
      <c r="K128" s="42">
        <f t="shared" si="23"/>
        <v>0</v>
      </c>
      <c r="L128" s="271"/>
      <c r="M128" s="258"/>
      <c r="N128" s="86"/>
      <c r="O128" s="253"/>
      <c r="P128" s="253"/>
      <c r="Q128" s="253"/>
      <c r="R128" s="266"/>
      <c r="S128" s="261"/>
      <c r="T128" s="261"/>
      <c r="U128" s="261"/>
      <c r="V128" s="262"/>
      <c r="W128" s="262"/>
      <c r="X128" s="262"/>
      <c r="Y128" s="262"/>
      <c r="Z128" s="263"/>
      <c r="AA128" s="262"/>
      <c r="AB128" s="263"/>
      <c r="AC128" s="264"/>
      <c r="AD128" s="265"/>
    </row>
    <row r="129" spans="1:30" ht="15.75" hidden="1" thickBot="1">
      <c r="A129" s="252">
        <v>45611</v>
      </c>
      <c r="B129" s="40">
        <f t="shared" si="24"/>
        <v>122</v>
      </c>
      <c r="C129" s="37">
        <f t="shared" si="26"/>
        <v>0</v>
      </c>
      <c r="D129" s="41">
        <f t="shared" si="22"/>
        <v>0</v>
      </c>
      <c r="E129" s="38">
        <f t="shared" si="25"/>
        <v>0</v>
      </c>
      <c r="F129" s="39">
        <f t="shared" si="27"/>
        <v>0</v>
      </c>
      <c r="G129" s="39">
        <f t="shared" si="28"/>
        <v>0</v>
      </c>
      <c r="H129" s="345">
        <f t="shared" si="21"/>
        <v>0</v>
      </c>
      <c r="I129" s="346"/>
      <c r="J129" s="347"/>
      <c r="K129" s="42">
        <f t="shared" si="23"/>
        <v>0</v>
      </c>
      <c r="L129" s="271"/>
      <c r="M129" s="258"/>
      <c r="N129" s="86"/>
      <c r="O129" s="253"/>
      <c r="P129" s="253"/>
      <c r="Q129" s="253"/>
      <c r="R129" s="266"/>
      <c r="S129" s="261"/>
      <c r="T129" s="261"/>
      <c r="U129" s="261"/>
      <c r="V129" s="262"/>
      <c r="W129" s="262"/>
      <c r="X129" s="262"/>
      <c r="Y129" s="262"/>
      <c r="Z129" s="263"/>
      <c r="AA129" s="262"/>
      <c r="AB129" s="263"/>
      <c r="AC129" s="264"/>
      <c r="AD129" s="265"/>
    </row>
    <row r="130" spans="1:30" ht="15.75" hidden="1" thickBot="1">
      <c r="A130" s="252">
        <v>45641</v>
      </c>
      <c r="B130" s="40">
        <f t="shared" si="24"/>
        <v>123</v>
      </c>
      <c r="C130" s="37">
        <f t="shared" si="26"/>
        <v>0</v>
      </c>
      <c r="D130" s="41">
        <f t="shared" si="22"/>
        <v>0</v>
      </c>
      <c r="E130" s="38">
        <f t="shared" si="25"/>
        <v>0</v>
      </c>
      <c r="F130" s="39">
        <f t="shared" si="27"/>
        <v>0</v>
      </c>
      <c r="G130" s="39">
        <f t="shared" si="28"/>
        <v>0</v>
      </c>
      <c r="H130" s="345">
        <f t="shared" si="21"/>
        <v>0</v>
      </c>
      <c r="I130" s="346"/>
      <c r="J130" s="347"/>
      <c r="K130" s="42">
        <f t="shared" si="23"/>
        <v>0</v>
      </c>
      <c r="L130" s="271"/>
      <c r="M130" s="258"/>
      <c r="N130" s="86"/>
      <c r="O130" s="253"/>
      <c r="P130" s="253"/>
      <c r="Q130" s="253"/>
      <c r="R130" s="266"/>
      <c r="S130" s="261"/>
      <c r="T130" s="261"/>
      <c r="U130" s="261"/>
      <c r="V130" s="262"/>
      <c r="W130" s="262"/>
      <c r="X130" s="262"/>
      <c r="Y130" s="262"/>
      <c r="Z130" s="263"/>
      <c r="AA130" s="262"/>
      <c r="AB130" s="263"/>
      <c r="AC130" s="264"/>
      <c r="AD130" s="265"/>
    </row>
    <row r="131" spans="1:30" ht="15.75" hidden="1" thickBot="1">
      <c r="A131" s="252">
        <v>45672</v>
      </c>
      <c r="B131" s="40">
        <f t="shared" si="24"/>
        <v>124</v>
      </c>
      <c r="C131" s="37">
        <f t="shared" si="26"/>
        <v>0</v>
      </c>
      <c r="D131" s="41">
        <f t="shared" si="22"/>
        <v>0</v>
      </c>
      <c r="E131" s="38">
        <f t="shared" si="25"/>
        <v>0</v>
      </c>
      <c r="F131" s="39">
        <f t="shared" si="27"/>
        <v>0</v>
      </c>
      <c r="G131" s="39">
        <f t="shared" si="28"/>
        <v>0</v>
      </c>
      <c r="H131" s="345">
        <f t="shared" si="21"/>
        <v>0</v>
      </c>
      <c r="I131" s="346"/>
      <c r="J131" s="347"/>
      <c r="K131" s="42">
        <f t="shared" si="23"/>
        <v>0</v>
      </c>
      <c r="L131" s="271"/>
      <c r="M131" s="258"/>
      <c r="N131" s="86"/>
      <c r="O131" s="253"/>
      <c r="P131" s="253"/>
      <c r="Q131" s="253"/>
      <c r="R131" s="266"/>
      <c r="S131" s="261"/>
      <c r="T131" s="261"/>
      <c r="U131" s="261"/>
      <c r="V131" s="262"/>
      <c r="W131" s="262"/>
      <c r="X131" s="262"/>
      <c r="Y131" s="262"/>
      <c r="Z131" s="263"/>
      <c r="AA131" s="262"/>
      <c r="AB131" s="263"/>
      <c r="AC131" s="264"/>
      <c r="AD131" s="265"/>
    </row>
    <row r="132" spans="1:30" ht="15.75" hidden="1" thickBot="1">
      <c r="A132" s="252">
        <v>45703</v>
      </c>
      <c r="B132" s="40">
        <f t="shared" si="24"/>
        <v>125</v>
      </c>
      <c r="C132" s="37">
        <f t="shared" si="26"/>
        <v>0</v>
      </c>
      <c r="D132" s="41">
        <f t="shared" si="22"/>
        <v>0</v>
      </c>
      <c r="E132" s="38">
        <f t="shared" si="25"/>
        <v>0</v>
      </c>
      <c r="F132" s="39">
        <f t="shared" si="27"/>
        <v>0</v>
      </c>
      <c r="G132" s="39">
        <f t="shared" si="28"/>
        <v>0</v>
      </c>
      <c r="H132" s="345">
        <f t="shared" ref="H132:H195" si="29">IF(B132&lt;=$U$2,F132,IF(D132&lt;=G131,D132+F132,IF($Q$3=1,D132*(($F$3/12)/(1-(1+($F$3/12))^-($H$3-(B132-1)-0))),$B$3*(($F$3/12)/(1-(1+($F$3/12))^-($H$3-$U$2-0))))))</f>
        <v>0</v>
      </c>
      <c r="I132" s="346"/>
      <c r="J132" s="347"/>
      <c r="K132" s="42">
        <f t="shared" si="23"/>
        <v>0</v>
      </c>
      <c r="L132" s="271"/>
      <c r="M132" s="258"/>
      <c r="N132" s="86"/>
      <c r="O132" s="253"/>
      <c r="P132" s="253"/>
      <c r="Q132" s="253"/>
      <c r="R132" s="266"/>
      <c r="S132" s="261"/>
      <c r="T132" s="261"/>
      <c r="U132" s="261"/>
      <c r="V132" s="262"/>
      <c r="W132" s="262"/>
      <c r="X132" s="262"/>
      <c r="Y132" s="262"/>
      <c r="Z132" s="263"/>
      <c r="AA132" s="262"/>
      <c r="AB132" s="263"/>
      <c r="AC132" s="264"/>
      <c r="AD132" s="265"/>
    </row>
    <row r="133" spans="1:30" ht="15.75" hidden="1" thickBot="1">
      <c r="A133" s="252">
        <v>45731</v>
      </c>
      <c r="B133" s="40">
        <f t="shared" si="24"/>
        <v>126</v>
      </c>
      <c r="C133" s="37">
        <f t="shared" si="26"/>
        <v>0</v>
      </c>
      <c r="D133" s="41">
        <f t="shared" ref="D133:D196" si="30">IF(OR(D132&lt;0,D132&lt;H132),0,(IF(L132=0,D132-G132,D132-L132-G132)))</f>
        <v>0</v>
      </c>
      <c r="E133" s="38">
        <f t="shared" si="25"/>
        <v>0</v>
      </c>
      <c r="F133" s="39">
        <f t="shared" si="27"/>
        <v>0</v>
      </c>
      <c r="G133" s="39">
        <f t="shared" si="28"/>
        <v>0</v>
      </c>
      <c r="H133" s="345">
        <f t="shared" si="29"/>
        <v>0</v>
      </c>
      <c r="I133" s="346"/>
      <c r="J133" s="347"/>
      <c r="K133" s="42">
        <f t="shared" si="23"/>
        <v>0</v>
      </c>
      <c r="L133" s="271"/>
      <c r="M133" s="258"/>
      <c r="N133" s="86"/>
      <c r="O133" s="253"/>
      <c r="P133" s="253"/>
      <c r="Q133" s="253"/>
      <c r="R133" s="266"/>
      <c r="S133" s="261"/>
      <c r="T133" s="261"/>
      <c r="U133" s="261"/>
      <c r="V133" s="262"/>
      <c r="W133" s="262"/>
      <c r="X133" s="262"/>
      <c r="Y133" s="262"/>
      <c r="Z133" s="263"/>
      <c r="AA133" s="262"/>
      <c r="AB133" s="263"/>
      <c r="AC133" s="264"/>
      <c r="AD133" s="265"/>
    </row>
    <row r="134" spans="1:30" ht="15.75" hidden="1" thickBot="1">
      <c r="A134" s="252">
        <v>45762</v>
      </c>
      <c r="B134" s="40">
        <f t="shared" si="24"/>
        <v>127</v>
      </c>
      <c r="C134" s="37">
        <f t="shared" si="26"/>
        <v>0</v>
      </c>
      <c r="D134" s="41">
        <f t="shared" si="30"/>
        <v>0</v>
      </c>
      <c r="E134" s="38">
        <f t="shared" si="25"/>
        <v>0</v>
      </c>
      <c r="F134" s="39">
        <f t="shared" si="27"/>
        <v>0</v>
      </c>
      <c r="G134" s="39">
        <f t="shared" si="28"/>
        <v>0</v>
      </c>
      <c r="H134" s="345">
        <f t="shared" si="29"/>
        <v>0</v>
      </c>
      <c r="I134" s="346"/>
      <c r="J134" s="347"/>
      <c r="K134" s="42">
        <f t="shared" si="23"/>
        <v>0</v>
      </c>
      <c r="L134" s="271"/>
      <c r="M134" s="258"/>
      <c r="N134" s="86"/>
      <c r="O134" s="253"/>
      <c r="P134" s="253"/>
      <c r="Q134" s="253"/>
      <c r="R134" s="266"/>
      <c r="S134" s="261"/>
      <c r="T134" s="261"/>
      <c r="U134" s="261"/>
      <c r="V134" s="262"/>
      <c r="W134" s="262"/>
      <c r="X134" s="262"/>
      <c r="Y134" s="262"/>
      <c r="Z134" s="263"/>
      <c r="AA134" s="262"/>
      <c r="AB134" s="263"/>
      <c r="AC134" s="264"/>
      <c r="AD134" s="265"/>
    </row>
    <row r="135" spans="1:30" ht="15.75" hidden="1" thickBot="1">
      <c r="A135" s="252">
        <v>45792</v>
      </c>
      <c r="B135" s="40">
        <f t="shared" si="24"/>
        <v>128</v>
      </c>
      <c r="C135" s="37">
        <f t="shared" si="26"/>
        <v>0</v>
      </c>
      <c r="D135" s="41">
        <f t="shared" si="30"/>
        <v>0</v>
      </c>
      <c r="E135" s="38">
        <f t="shared" si="25"/>
        <v>0</v>
      </c>
      <c r="F135" s="39">
        <f t="shared" si="27"/>
        <v>0</v>
      </c>
      <c r="G135" s="39">
        <f t="shared" si="28"/>
        <v>0</v>
      </c>
      <c r="H135" s="345">
        <f t="shared" si="29"/>
        <v>0</v>
      </c>
      <c r="I135" s="346"/>
      <c r="J135" s="347"/>
      <c r="K135" s="42">
        <f t="shared" si="23"/>
        <v>0</v>
      </c>
      <c r="L135" s="271"/>
      <c r="M135" s="258"/>
      <c r="N135" s="86"/>
      <c r="O135" s="253"/>
      <c r="P135" s="253"/>
      <c r="Q135" s="253"/>
      <c r="R135" s="266"/>
      <c r="S135" s="261"/>
      <c r="T135" s="261"/>
      <c r="U135" s="261"/>
      <c r="V135" s="262"/>
      <c r="W135" s="262"/>
      <c r="X135" s="262"/>
      <c r="Y135" s="262"/>
      <c r="Z135" s="263"/>
      <c r="AA135" s="262"/>
      <c r="AB135" s="263"/>
      <c r="AC135" s="264"/>
      <c r="AD135" s="265"/>
    </row>
    <row r="136" spans="1:30" ht="15.75" hidden="1" thickBot="1">
      <c r="A136" s="252">
        <v>45823</v>
      </c>
      <c r="B136" s="40">
        <f t="shared" si="24"/>
        <v>129</v>
      </c>
      <c r="C136" s="37">
        <f t="shared" si="26"/>
        <v>0</v>
      </c>
      <c r="D136" s="41">
        <f t="shared" si="30"/>
        <v>0</v>
      </c>
      <c r="E136" s="38">
        <f t="shared" si="25"/>
        <v>0</v>
      </c>
      <c r="F136" s="39">
        <f t="shared" si="27"/>
        <v>0</v>
      </c>
      <c r="G136" s="39">
        <f t="shared" si="28"/>
        <v>0</v>
      </c>
      <c r="H136" s="345">
        <f t="shared" si="29"/>
        <v>0</v>
      </c>
      <c r="I136" s="346"/>
      <c r="J136" s="347"/>
      <c r="K136" s="42">
        <f t="shared" ref="K136:K199" si="31">IF(H136=0,0,H136+$O$2)</f>
        <v>0</v>
      </c>
      <c r="L136" s="271"/>
      <c r="M136" s="258"/>
      <c r="N136" s="86"/>
      <c r="O136" s="253"/>
      <c r="P136" s="253"/>
      <c r="Q136" s="253"/>
      <c r="R136" s="266"/>
      <c r="S136" s="261"/>
      <c r="T136" s="261"/>
      <c r="U136" s="261"/>
      <c r="V136" s="262"/>
      <c r="W136" s="262"/>
      <c r="X136" s="262"/>
      <c r="Y136" s="262"/>
      <c r="Z136" s="263"/>
      <c r="AA136" s="262"/>
      <c r="AB136" s="263"/>
      <c r="AC136" s="264"/>
      <c r="AD136" s="265"/>
    </row>
    <row r="137" spans="1:30" ht="15.75" hidden="1" thickBot="1">
      <c r="A137" s="252">
        <v>45853</v>
      </c>
      <c r="B137" s="40">
        <f t="shared" ref="B137:B200" si="32">B136+1</f>
        <v>130</v>
      </c>
      <c r="C137" s="37">
        <f t="shared" si="26"/>
        <v>0</v>
      </c>
      <c r="D137" s="41">
        <f t="shared" si="30"/>
        <v>0</v>
      </c>
      <c r="E137" s="38">
        <f t="shared" ref="E137:E200" si="33">IF(D137&gt;0,$O$2,0)</f>
        <v>0</v>
      </c>
      <c r="F137" s="39">
        <f t="shared" si="27"/>
        <v>0</v>
      </c>
      <c r="G137" s="39">
        <f t="shared" si="28"/>
        <v>0</v>
      </c>
      <c r="H137" s="345">
        <f t="shared" si="29"/>
        <v>0</v>
      </c>
      <c r="I137" s="346"/>
      <c r="J137" s="347"/>
      <c r="K137" s="42">
        <f t="shared" si="31"/>
        <v>0</v>
      </c>
      <c r="L137" s="271"/>
      <c r="M137" s="258"/>
      <c r="N137" s="86"/>
      <c r="O137" s="253"/>
      <c r="P137" s="253"/>
      <c r="Q137" s="253"/>
      <c r="R137" s="266"/>
      <c r="S137" s="261"/>
      <c r="T137" s="261"/>
      <c r="U137" s="261"/>
      <c r="V137" s="262"/>
      <c r="W137" s="262"/>
      <c r="X137" s="262"/>
      <c r="Y137" s="262"/>
      <c r="Z137" s="263"/>
      <c r="AA137" s="262"/>
      <c r="AB137" s="263"/>
      <c r="AC137" s="264"/>
      <c r="AD137" s="265"/>
    </row>
    <row r="138" spans="1:30" ht="15.75" hidden="1" thickBot="1">
      <c r="A138" s="252">
        <v>45884</v>
      </c>
      <c r="B138" s="40">
        <f t="shared" si="32"/>
        <v>131</v>
      </c>
      <c r="C138" s="37">
        <f t="shared" ref="C138:C201" si="34">D138-G138</f>
        <v>0</v>
      </c>
      <c r="D138" s="41">
        <f t="shared" si="30"/>
        <v>0</v>
      </c>
      <c r="E138" s="38">
        <f t="shared" si="33"/>
        <v>0</v>
      </c>
      <c r="F138" s="39">
        <f t="shared" ref="F138:F201" si="35">D138*($F$3/12)</f>
        <v>0</v>
      </c>
      <c r="G138" s="39">
        <f t="shared" si="28"/>
        <v>0</v>
      </c>
      <c r="H138" s="345">
        <f t="shared" si="29"/>
        <v>0</v>
      </c>
      <c r="I138" s="346"/>
      <c r="J138" s="347"/>
      <c r="K138" s="42">
        <f t="shared" si="31"/>
        <v>0</v>
      </c>
      <c r="L138" s="271"/>
      <c r="M138" s="258"/>
      <c r="N138" s="86"/>
      <c r="O138" s="253"/>
      <c r="P138" s="253"/>
      <c r="Q138" s="253"/>
      <c r="R138" s="266"/>
      <c r="S138" s="261"/>
      <c r="T138" s="261"/>
      <c r="U138" s="261"/>
      <c r="V138" s="262"/>
      <c r="W138" s="262"/>
      <c r="X138" s="262"/>
      <c r="Y138" s="262"/>
      <c r="Z138" s="263"/>
      <c r="AA138" s="262"/>
      <c r="AB138" s="263"/>
      <c r="AC138" s="264"/>
      <c r="AD138" s="265"/>
    </row>
    <row r="139" spans="1:30" ht="15.75" hidden="1" thickBot="1">
      <c r="A139" s="252">
        <v>45915</v>
      </c>
      <c r="B139" s="40">
        <f t="shared" si="32"/>
        <v>132</v>
      </c>
      <c r="C139" s="37">
        <f t="shared" si="34"/>
        <v>0</v>
      </c>
      <c r="D139" s="41">
        <f t="shared" si="30"/>
        <v>0</v>
      </c>
      <c r="E139" s="38">
        <f t="shared" si="33"/>
        <v>0</v>
      </c>
      <c r="F139" s="39">
        <f t="shared" si="35"/>
        <v>0</v>
      </c>
      <c r="G139" s="39">
        <f t="shared" si="28"/>
        <v>0</v>
      </c>
      <c r="H139" s="345">
        <f t="shared" si="29"/>
        <v>0</v>
      </c>
      <c r="I139" s="346"/>
      <c r="J139" s="347"/>
      <c r="K139" s="42">
        <f t="shared" si="31"/>
        <v>0</v>
      </c>
      <c r="L139" s="271"/>
      <c r="M139" s="258"/>
      <c r="N139" s="86"/>
      <c r="O139" s="253"/>
      <c r="P139" s="253"/>
      <c r="Q139" s="253"/>
      <c r="R139" s="266"/>
      <c r="S139" s="261"/>
      <c r="T139" s="261"/>
      <c r="U139" s="261"/>
      <c r="V139" s="262"/>
      <c r="W139" s="262"/>
      <c r="X139" s="262"/>
      <c r="Y139" s="262"/>
      <c r="Z139" s="263"/>
      <c r="AA139" s="262"/>
      <c r="AB139" s="263"/>
      <c r="AC139" s="264"/>
      <c r="AD139" s="265"/>
    </row>
    <row r="140" spans="1:30" ht="15.75" hidden="1" thickBot="1">
      <c r="A140" s="252">
        <v>45945</v>
      </c>
      <c r="B140" s="40">
        <f t="shared" si="32"/>
        <v>133</v>
      </c>
      <c r="C140" s="37">
        <f t="shared" si="34"/>
        <v>0</v>
      </c>
      <c r="D140" s="41">
        <f t="shared" si="30"/>
        <v>0</v>
      </c>
      <c r="E140" s="38">
        <f t="shared" si="33"/>
        <v>0</v>
      </c>
      <c r="F140" s="39">
        <f t="shared" si="35"/>
        <v>0</v>
      </c>
      <c r="G140" s="39">
        <f t="shared" si="28"/>
        <v>0</v>
      </c>
      <c r="H140" s="345">
        <f t="shared" si="29"/>
        <v>0</v>
      </c>
      <c r="I140" s="346"/>
      <c r="J140" s="347"/>
      <c r="K140" s="42">
        <f t="shared" si="31"/>
        <v>0</v>
      </c>
      <c r="L140" s="271"/>
      <c r="M140" s="258"/>
      <c r="N140" s="86"/>
      <c r="O140" s="253"/>
      <c r="P140" s="253"/>
      <c r="Q140" s="253"/>
      <c r="R140" s="266"/>
      <c r="S140" s="261"/>
      <c r="T140" s="261"/>
      <c r="U140" s="261"/>
      <c r="V140" s="262"/>
      <c r="W140" s="262"/>
      <c r="X140" s="262"/>
      <c r="Y140" s="262"/>
      <c r="Z140" s="263"/>
      <c r="AA140" s="262"/>
      <c r="AB140" s="263"/>
      <c r="AC140" s="264"/>
      <c r="AD140" s="265"/>
    </row>
    <row r="141" spans="1:30" ht="15.75" hidden="1" thickBot="1">
      <c r="A141" s="252">
        <v>45976</v>
      </c>
      <c r="B141" s="40">
        <f t="shared" si="32"/>
        <v>134</v>
      </c>
      <c r="C141" s="37">
        <f t="shared" si="34"/>
        <v>0</v>
      </c>
      <c r="D141" s="41">
        <f t="shared" si="30"/>
        <v>0</v>
      </c>
      <c r="E141" s="38">
        <f t="shared" si="33"/>
        <v>0</v>
      </c>
      <c r="F141" s="39">
        <f t="shared" si="35"/>
        <v>0</v>
      </c>
      <c r="G141" s="39">
        <f t="shared" si="28"/>
        <v>0</v>
      </c>
      <c r="H141" s="345">
        <f t="shared" si="29"/>
        <v>0</v>
      </c>
      <c r="I141" s="346"/>
      <c r="J141" s="347"/>
      <c r="K141" s="42">
        <f t="shared" si="31"/>
        <v>0</v>
      </c>
      <c r="L141" s="271"/>
      <c r="M141" s="258"/>
      <c r="N141" s="86"/>
      <c r="O141" s="253"/>
      <c r="P141" s="253"/>
      <c r="Q141" s="253"/>
      <c r="R141" s="266"/>
      <c r="S141" s="261"/>
      <c r="T141" s="261"/>
      <c r="U141" s="261"/>
      <c r="V141" s="262"/>
      <c r="W141" s="262"/>
      <c r="X141" s="262"/>
      <c r="Y141" s="262"/>
      <c r="Z141" s="263"/>
      <c r="AA141" s="262"/>
      <c r="AB141" s="263"/>
      <c r="AC141" s="264"/>
      <c r="AD141" s="265"/>
    </row>
    <row r="142" spans="1:30" ht="15.75" hidden="1" thickBot="1">
      <c r="A142" s="252">
        <v>46006</v>
      </c>
      <c r="B142" s="40">
        <f t="shared" si="32"/>
        <v>135</v>
      </c>
      <c r="C142" s="37">
        <f t="shared" si="34"/>
        <v>0</v>
      </c>
      <c r="D142" s="41">
        <f t="shared" si="30"/>
        <v>0</v>
      </c>
      <c r="E142" s="38">
        <f t="shared" si="33"/>
        <v>0</v>
      </c>
      <c r="F142" s="39">
        <f t="shared" si="35"/>
        <v>0</v>
      </c>
      <c r="G142" s="39">
        <f t="shared" si="28"/>
        <v>0</v>
      </c>
      <c r="H142" s="345">
        <f t="shared" si="29"/>
        <v>0</v>
      </c>
      <c r="I142" s="346"/>
      <c r="J142" s="347"/>
      <c r="K142" s="42">
        <f t="shared" si="31"/>
        <v>0</v>
      </c>
      <c r="L142" s="271"/>
      <c r="M142" s="258"/>
      <c r="N142" s="86"/>
      <c r="O142" s="253"/>
      <c r="P142" s="253"/>
      <c r="Q142" s="253"/>
      <c r="R142" s="266"/>
      <c r="S142" s="261"/>
      <c r="T142" s="261"/>
      <c r="U142" s="261"/>
      <c r="V142" s="262"/>
      <c r="W142" s="262"/>
      <c r="X142" s="262"/>
      <c r="Y142" s="262"/>
      <c r="Z142" s="263"/>
      <c r="AA142" s="262"/>
      <c r="AB142" s="263"/>
      <c r="AC142" s="264"/>
      <c r="AD142" s="265"/>
    </row>
    <row r="143" spans="1:30" ht="15.75" hidden="1" thickBot="1">
      <c r="A143" s="252">
        <v>46037</v>
      </c>
      <c r="B143" s="40">
        <f t="shared" si="32"/>
        <v>136</v>
      </c>
      <c r="C143" s="37">
        <f t="shared" si="34"/>
        <v>0</v>
      </c>
      <c r="D143" s="41">
        <f t="shared" si="30"/>
        <v>0</v>
      </c>
      <c r="E143" s="38">
        <f t="shared" si="33"/>
        <v>0</v>
      </c>
      <c r="F143" s="39">
        <f t="shared" si="35"/>
        <v>0</v>
      </c>
      <c r="G143" s="39">
        <f t="shared" si="28"/>
        <v>0</v>
      </c>
      <c r="H143" s="345">
        <f t="shared" si="29"/>
        <v>0</v>
      </c>
      <c r="I143" s="346"/>
      <c r="J143" s="347"/>
      <c r="K143" s="42">
        <f t="shared" si="31"/>
        <v>0</v>
      </c>
      <c r="L143" s="271"/>
      <c r="M143" s="258"/>
      <c r="N143" s="86"/>
      <c r="O143" s="253"/>
      <c r="P143" s="253"/>
      <c r="Q143" s="253"/>
      <c r="R143" s="266"/>
      <c r="S143" s="261"/>
      <c r="T143" s="261"/>
      <c r="U143" s="261"/>
      <c r="V143" s="262"/>
      <c r="W143" s="262"/>
      <c r="X143" s="262"/>
      <c r="Y143" s="262"/>
      <c r="Z143" s="263"/>
      <c r="AA143" s="262"/>
      <c r="AB143" s="263"/>
      <c r="AC143" s="264"/>
      <c r="AD143" s="265"/>
    </row>
    <row r="144" spans="1:30" ht="15.75" hidden="1" thickBot="1">
      <c r="A144" s="252">
        <v>46068</v>
      </c>
      <c r="B144" s="40">
        <f t="shared" si="32"/>
        <v>137</v>
      </c>
      <c r="C144" s="37">
        <f t="shared" si="34"/>
        <v>0</v>
      </c>
      <c r="D144" s="41">
        <f t="shared" si="30"/>
        <v>0</v>
      </c>
      <c r="E144" s="38">
        <f t="shared" si="33"/>
        <v>0</v>
      </c>
      <c r="F144" s="39">
        <f t="shared" si="35"/>
        <v>0</v>
      </c>
      <c r="G144" s="39">
        <f t="shared" si="28"/>
        <v>0</v>
      </c>
      <c r="H144" s="345">
        <f t="shared" si="29"/>
        <v>0</v>
      </c>
      <c r="I144" s="346"/>
      <c r="J144" s="347"/>
      <c r="K144" s="42">
        <f t="shared" si="31"/>
        <v>0</v>
      </c>
      <c r="L144" s="271"/>
      <c r="M144" s="258"/>
      <c r="N144" s="86"/>
      <c r="O144" s="253"/>
      <c r="P144" s="253"/>
      <c r="Q144" s="253"/>
      <c r="R144" s="266"/>
      <c r="S144" s="261"/>
      <c r="T144" s="261"/>
      <c r="U144" s="261"/>
      <c r="V144" s="262"/>
      <c r="W144" s="262"/>
      <c r="X144" s="262"/>
      <c r="Y144" s="262"/>
      <c r="Z144" s="263"/>
      <c r="AA144" s="262"/>
      <c r="AB144" s="263"/>
      <c r="AC144" s="264"/>
      <c r="AD144" s="265"/>
    </row>
    <row r="145" spans="1:30" ht="15.75" hidden="1" thickBot="1">
      <c r="A145" s="252">
        <v>46096</v>
      </c>
      <c r="B145" s="40">
        <f t="shared" si="32"/>
        <v>138</v>
      </c>
      <c r="C145" s="37">
        <f t="shared" si="34"/>
        <v>0</v>
      </c>
      <c r="D145" s="41">
        <f t="shared" si="30"/>
        <v>0</v>
      </c>
      <c r="E145" s="38">
        <f t="shared" si="33"/>
        <v>0</v>
      </c>
      <c r="F145" s="39">
        <f t="shared" si="35"/>
        <v>0</v>
      </c>
      <c r="G145" s="39">
        <f t="shared" si="28"/>
        <v>0</v>
      </c>
      <c r="H145" s="345">
        <f t="shared" si="29"/>
        <v>0</v>
      </c>
      <c r="I145" s="346"/>
      <c r="J145" s="347"/>
      <c r="K145" s="42">
        <f t="shared" si="31"/>
        <v>0</v>
      </c>
      <c r="L145" s="271"/>
      <c r="M145" s="258"/>
      <c r="N145" s="86"/>
      <c r="O145" s="253"/>
      <c r="P145" s="253"/>
      <c r="Q145" s="253"/>
      <c r="R145" s="266"/>
      <c r="S145" s="261"/>
      <c r="T145" s="261"/>
      <c r="U145" s="261"/>
      <c r="V145" s="262"/>
      <c r="W145" s="262"/>
      <c r="X145" s="262"/>
      <c r="Y145" s="262"/>
      <c r="Z145" s="263"/>
      <c r="AA145" s="262"/>
      <c r="AB145" s="263"/>
      <c r="AC145" s="264"/>
      <c r="AD145" s="265"/>
    </row>
    <row r="146" spans="1:30" ht="15.75" hidden="1" thickBot="1">
      <c r="A146" s="252">
        <v>46127</v>
      </c>
      <c r="B146" s="40">
        <f t="shared" si="32"/>
        <v>139</v>
      </c>
      <c r="C146" s="37">
        <f t="shared" si="34"/>
        <v>0</v>
      </c>
      <c r="D146" s="41">
        <f t="shared" si="30"/>
        <v>0</v>
      </c>
      <c r="E146" s="38">
        <f t="shared" si="33"/>
        <v>0</v>
      </c>
      <c r="F146" s="39">
        <f t="shared" si="35"/>
        <v>0</v>
      </c>
      <c r="G146" s="39">
        <f t="shared" si="28"/>
        <v>0</v>
      </c>
      <c r="H146" s="345">
        <f t="shared" si="29"/>
        <v>0</v>
      </c>
      <c r="I146" s="346"/>
      <c r="J146" s="347"/>
      <c r="K146" s="42">
        <f t="shared" si="31"/>
        <v>0</v>
      </c>
      <c r="L146" s="271"/>
      <c r="M146" s="258"/>
      <c r="N146" s="86"/>
      <c r="O146" s="253"/>
      <c r="P146" s="253"/>
      <c r="Q146" s="253"/>
      <c r="R146" s="266"/>
      <c r="S146" s="261"/>
      <c r="T146" s="261"/>
      <c r="U146" s="261"/>
      <c r="V146" s="262"/>
      <c r="W146" s="262"/>
      <c r="X146" s="262"/>
      <c r="Y146" s="262"/>
      <c r="Z146" s="263"/>
      <c r="AA146" s="262"/>
      <c r="AB146" s="263"/>
      <c r="AC146" s="264"/>
      <c r="AD146" s="265"/>
    </row>
    <row r="147" spans="1:30" ht="15.75" hidden="1" thickBot="1">
      <c r="A147" s="252">
        <v>46157</v>
      </c>
      <c r="B147" s="40">
        <f t="shared" si="32"/>
        <v>140</v>
      </c>
      <c r="C147" s="37">
        <f t="shared" si="34"/>
        <v>0</v>
      </c>
      <c r="D147" s="41">
        <f t="shared" si="30"/>
        <v>0</v>
      </c>
      <c r="E147" s="38">
        <f t="shared" si="33"/>
        <v>0</v>
      </c>
      <c r="F147" s="39">
        <f t="shared" si="35"/>
        <v>0</v>
      </c>
      <c r="G147" s="39">
        <f t="shared" si="28"/>
        <v>0</v>
      </c>
      <c r="H147" s="345">
        <f t="shared" si="29"/>
        <v>0</v>
      </c>
      <c r="I147" s="346"/>
      <c r="J147" s="347"/>
      <c r="K147" s="42">
        <f t="shared" si="31"/>
        <v>0</v>
      </c>
      <c r="L147" s="271"/>
      <c r="M147" s="258"/>
      <c r="N147" s="86"/>
      <c r="O147" s="253"/>
      <c r="P147" s="253"/>
      <c r="Q147" s="253"/>
      <c r="R147" s="266"/>
      <c r="S147" s="261"/>
      <c r="T147" s="261"/>
      <c r="U147" s="261"/>
      <c r="V147" s="262"/>
      <c r="W147" s="262"/>
      <c r="X147" s="262"/>
      <c r="Y147" s="262"/>
      <c r="Z147" s="263"/>
      <c r="AA147" s="262"/>
      <c r="AB147" s="263"/>
      <c r="AC147" s="264"/>
      <c r="AD147" s="265"/>
    </row>
    <row r="148" spans="1:30" ht="15.75" hidden="1" thickBot="1">
      <c r="A148" s="252">
        <v>46188</v>
      </c>
      <c r="B148" s="40">
        <f t="shared" si="32"/>
        <v>141</v>
      </c>
      <c r="C148" s="37">
        <f t="shared" si="34"/>
        <v>0</v>
      </c>
      <c r="D148" s="41">
        <f t="shared" si="30"/>
        <v>0</v>
      </c>
      <c r="E148" s="38">
        <f t="shared" si="33"/>
        <v>0</v>
      </c>
      <c r="F148" s="39">
        <f t="shared" si="35"/>
        <v>0</v>
      </c>
      <c r="G148" s="39">
        <f t="shared" si="28"/>
        <v>0</v>
      </c>
      <c r="H148" s="345">
        <f t="shared" si="29"/>
        <v>0</v>
      </c>
      <c r="I148" s="346"/>
      <c r="J148" s="347"/>
      <c r="K148" s="42">
        <f t="shared" si="31"/>
        <v>0</v>
      </c>
      <c r="L148" s="271"/>
      <c r="M148" s="258"/>
      <c r="N148" s="86"/>
      <c r="O148" s="253"/>
      <c r="P148" s="253"/>
      <c r="Q148" s="253"/>
      <c r="R148" s="266"/>
      <c r="S148" s="261"/>
      <c r="T148" s="261"/>
      <c r="U148" s="261"/>
      <c r="V148" s="262"/>
      <c r="W148" s="262"/>
      <c r="X148" s="262"/>
      <c r="Y148" s="262"/>
      <c r="Z148" s="263"/>
      <c r="AA148" s="262"/>
      <c r="AB148" s="263"/>
      <c r="AC148" s="264"/>
      <c r="AD148" s="265"/>
    </row>
    <row r="149" spans="1:30" ht="15.75" hidden="1" thickBot="1">
      <c r="A149" s="252">
        <v>46218</v>
      </c>
      <c r="B149" s="40">
        <f t="shared" si="32"/>
        <v>142</v>
      </c>
      <c r="C149" s="37">
        <f t="shared" si="34"/>
        <v>0</v>
      </c>
      <c r="D149" s="41">
        <f t="shared" si="30"/>
        <v>0</v>
      </c>
      <c r="E149" s="38">
        <f t="shared" si="33"/>
        <v>0</v>
      </c>
      <c r="F149" s="39">
        <f t="shared" si="35"/>
        <v>0</v>
      </c>
      <c r="G149" s="39">
        <f t="shared" si="28"/>
        <v>0</v>
      </c>
      <c r="H149" s="345">
        <f t="shared" si="29"/>
        <v>0</v>
      </c>
      <c r="I149" s="346"/>
      <c r="J149" s="347"/>
      <c r="K149" s="42">
        <f t="shared" si="31"/>
        <v>0</v>
      </c>
      <c r="L149" s="271"/>
      <c r="M149" s="258"/>
      <c r="N149" s="86"/>
      <c r="O149" s="253"/>
      <c r="P149" s="253"/>
      <c r="Q149" s="253"/>
      <c r="R149" s="266"/>
      <c r="S149" s="261"/>
      <c r="T149" s="261"/>
      <c r="U149" s="261"/>
      <c r="V149" s="262"/>
      <c r="W149" s="262"/>
      <c r="X149" s="262"/>
      <c r="Y149" s="262"/>
      <c r="Z149" s="263"/>
      <c r="AA149" s="262"/>
      <c r="AB149" s="263"/>
      <c r="AC149" s="264"/>
      <c r="AD149" s="265"/>
    </row>
    <row r="150" spans="1:30" ht="15.75" hidden="1" thickBot="1">
      <c r="A150" s="252">
        <v>46249</v>
      </c>
      <c r="B150" s="40">
        <f t="shared" si="32"/>
        <v>143</v>
      </c>
      <c r="C150" s="37">
        <f t="shared" si="34"/>
        <v>0</v>
      </c>
      <c r="D150" s="41">
        <f t="shared" si="30"/>
        <v>0</v>
      </c>
      <c r="E150" s="38">
        <f t="shared" si="33"/>
        <v>0</v>
      </c>
      <c r="F150" s="39">
        <f t="shared" si="35"/>
        <v>0</v>
      </c>
      <c r="G150" s="39">
        <f t="shared" si="28"/>
        <v>0</v>
      </c>
      <c r="H150" s="345">
        <f t="shared" si="29"/>
        <v>0</v>
      </c>
      <c r="I150" s="346"/>
      <c r="J150" s="347"/>
      <c r="K150" s="42">
        <f t="shared" si="31"/>
        <v>0</v>
      </c>
      <c r="L150" s="271"/>
      <c r="M150" s="258"/>
      <c r="N150" s="86"/>
      <c r="O150" s="253"/>
      <c r="P150" s="253"/>
      <c r="Q150" s="253"/>
      <c r="R150" s="266"/>
      <c r="S150" s="261"/>
      <c r="T150" s="261"/>
      <c r="U150" s="261"/>
      <c r="V150" s="262"/>
      <c r="W150" s="262"/>
      <c r="X150" s="262"/>
      <c r="Y150" s="262"/>
      <c r="Z150" s="263"/>
      <c r="AA150" s="262"/>
      <c r="AB150" s="263"/>
      <c r="AC150" s="264"/>
      <c r="AD150" s="265"/>
    </row>
    <row r="151" spans="1:30" ht="15.75" hidden="1" thickBot="1">
      <c r="A151" s="252">
        <v>46280</v>
      </c>
      <c r="B151" s="40">
        <f t="shared" si="32"/>
        <v>144</v>
      </c>
      <c r="C151" s="37">
        <f t="shared" si="34"/>
        <v>0</v>
      </c>
      <c r="D151" s="41">
        <f t="shared" si="30"/>
        <v>0</v>
      </c>
      <c r="E151" s="38">
        <f t="shared" si="33"/>
        <v>0</v>
      </c>
      <c r="F151" s="39">
        <f t="shared" si="35"/>
        <v>0</v>
      </c>
      <c r="G151" s="39">
        <f t="shared" si="28"/>
        <v>0</v>
      </c>
      <c r="H151" s="345">
        <f t="shared" si="29"/>
        <v>0</v>
      </c>
      <c r="I151" s="346"/>
      <c r="J151" s="347"/>
      <c r="K151" s="42">
        <f t="shared" si="31"/>
        <v>0</v>
      </c>
      <c r="L151" s="271"/>
      <c r="M151" s="258"/>
      <c r="N151" s="86"/>
      <c r="O151" s="253"/>
      <c r="P151" s="253"/>
      <c r="Q151" s="253"/>
      <c r="R151" s="266"/>
      <c r="S151" s="261"/>
      <c r="T151" s="261"/>
      <c r="U151" s="261"/>
      <c r="V151" s="262"/>
      <c r="W151" s="262"/>
      <c r="X151" s="262"/>
      <c r="Y151" s="262"/>
      <c r="Z151" s="263"/>
      <c r="AA151" s="262"/>
      <c r="AB151" s="263"/>
      <c r="AC151" s="264"/>
      <c r="AD151" s="265"/>
    </row>
    <row r="152" spans="1:30" ht="15.75" hidden="1" thickBot="1">
      <c r="A152" s="252">
        <v>46310</v>
      </c>
      <c r="B152" s="40">
        <f t="shared" si="32"/>
        <v>145</v>
      </c>
      <c r="C152" s="37">
        <f t="shared" si="34"/>
        <v>0</v>
      </c>
      <c r="D152" s="41">
        <f t="shared" si="30"/>
        <v>0</v>
      </c>
      <c r="E152" s="38">
        <f t="shared" si="33"/>
        <v>0</v>
      </c>
      <c r="F152" s="39">
        <f t="shared" si="35"/>
        <v>0</v>
      </c>
      <c r="G152" s="39">
        <f t="shared" si="28"/>
        <v>0</v>
      </c>
      <c r="H152" s="345">
        <f t="shared" si="29"/>
        <v>0</v>
      </c>
      <c r="I152" s="346"/>
      <c r="J152" s="347"/>
      <c r="K152" s="42">
        <f t="shared" si="31"/>
        <v>0</v>
      </c>
      <c r="L152" s="271"/>
      <c r="M152" s="258"/>
      <c r="N152" s="86"/>
      <c r="O152" s="253"/>
      <c r="P152" s="253"/>
      <c r="Q152" s="253"/>
      <c r="R152" s="266"/>
      <c r="S152" s="261"/>
      <c r="T152" s="261"/>
      <c r="U152" s="261"/>
      <c r="V152" s="262"/>
      <c r="W152" s="262"/>
      <c r="X152" s="262"/>
      <c r="Y152" s="262"/>
      <c r="Z152" s="263"/>
      <c r="AA152" s="262"/>
      <c r="AB152" s="263"/>
      <c r="AC152" s="264"/>
      <c r="AD152" s="265"/>
    </row>
    <row r="153" spans="1:30" ht="15.75" hidden="1" thickBot="1">
      <c r="A153" s="252">
        <v>46341</v>
      </c>
      <c r="B153" s="40">
        <f t="shared" si="32"/>
        <v>146</v>
      </c>
      <c r="C153" s="37">
        <f t="shared" si="34"/>
        <v>0</v>
      </c>
      <c r="D153" s="41">
        <f t="shared" si="30"/>
        <v>0</v>
      </c>
      <c r="E153" s="38">
        <f t="shared" si="33"/>
        <v>0</v>
      </c>
      <c r="F153" s="39">
        <f t="shared" si="35"/>
        <v>0</v>
      </c>
      <c r="G153" s="39">
        <f t="shared" si="28"/>
        <v>0</v>
      </c>
      <c r="H153" s="345">
        <f t="shared" si="29"/>
        <v>0</v>
      </c>
      <c r="I153" s="346"/>
      <c r="J153" s="347"/>
      <c r="K153" s="42">
        <f t="shared" si="31"/>
        <v>0</v>
      </c>
      <c r="L153" s="271"/>
      <c r="M153" s="258"/>
      <c r="N153" s="86"/>
      <c r="O153" s="253"/>
      <c r="P153" s="253"/>
      <c r="Q153" s="253"/>
      <c r="R153" s="266"/>
      <c r="S153" s="261"/>
      <c r="T153" s="261"/>
      <c r="U153" s="261"/>
      <c r="V153" s="262"/>
      <c r="W153" s="262"/>
      <c r="X153" s="262"/>
      <c r="Y153" s="262"/>
      <c r="Z153" s="263"/>
      <c r="AA153" s="262"/>
      <c r="AB153" s="263"/>
      <c r="AC153" s="264"/>
      <c r="AD153" s="265"/>
    </row>
    <row r="154" spans="1:30" ht="15.75" hidden="1" thickBot="1">
      <c r="A154" s="252">
        <v>46371</v>
      </c>
      <c r="B154" s="40">
        <f t="shared" si="32"/>
        <v>147</v>
      </c>
      <c r="C154" s="37">
        <f t="shared" si="34"/>
        <v>0</v>
      </c>
      <c r="D154" s="41">
        <f t="shared" si="30"/>
        <v>0</v>
      </c>
      <c r="E154" s="38">
        <f t="shared" si="33"/>
        <v>0</v>
      </c>
      <c r="F154" s="39">
        <f t="shared" si="35"/>
        <v>0</v>
      </c>
      <c r="G154" s="39">
        <f t="shared" ref="G154:G217" si="36">IF(D154&lt;=G153,D154,H154-F154)</f>
        <v>0</v>
      </c>
      <c r="H154" s="345">
        <f t="shared" si="29"/>
        <v>0</v>
      </c>
      <c r="I154" s="346"/>
      <c r="J154" s="347"/>
      <c r="K154" s="42">
        <f t="shared" si="31"/>
        <v>0</v>
      </c>
      <c r="L154" s="271"/>
      <c r="M154" s="258"/>
      <c r="N154" s="86"/>
      <c r="O154" s="253"/>
      <c r="P154" s="253"/>
      <c r="Q154" s="253"/>
      <c r="R154" s="266"/>
      <c r="S154" s="261"/>
      <c r="T154" s="261"/>
      <c r="U154" s="261"/>
      <c r="V154" s="262"/>
      <c r="W154" s="262"/>
      <c r="X154" s="262"/>
      <c r="Y154" s="262"/>
      <c r="Z154" s="263"/>
      <c r="AA154" s="262"/>
      <c r="AB154" s="263"/>
      <c r="AC154" s="264"/>
      <c r="AD154" s="265"/>
    </row>
    <row r="155" spans="1:30" ht="15.75" hidden="1" thickBot="1">
      <c r="A155" s="252">
        <v>46402</v>
      </c>
      <c r="B155" s="40">
        <f t="shared" si="32"/>
        <v>148</v>
      </c>
      <c r="C155" s="37">
        <f t="shared" si="34"/>
        <v>0</v>
      </c>
      <c r="D155" s="41">
        <f t="shared" si="30"/>
        <v>0</v>
      </c>
      <c r="E155" s="38">
        <f t="shared" si="33"/>
        <v>0</v>
      </c>
      <c r="F155" s="39">
        <f t="shared" si="35"/>
        <v>0</v>
      </c>
      <c r="G155" s="39">
        <f t="shared" si="36"/>
        <v>0</v>
      </c>
      <c r="H155" s="345">
        <f t="shared" si="29"/>
        <v>0</v>
      </c>
      <c r="I155" s="346"/>
      <c r="J155" s="347"/>
      <c r="K155" s="42">
        <f t="shared" si="31"/>
        <v>0</v>
      </c>
      <c r="L155" s="271"/>
      <c r="M155" s="258"/>
      <c r="N155" s="86"/>
      <c r="O155" s="253"/>
      <c r="P155" s="253"/>
      <c r="Q155" s="253"/>
      <c r="R155" s="266"/>
      <c r="S155" s="261"/>
      <c r="T155" s="261"/>
      <c r="U155" s="261"/>
      <c r="V155" s="262"/>
      <c r="W155" s="262"/>
      <c r="X155" s="262"/>
      <c r="Y155" s="262"/>
      <c r="Z155" s="263"/>
      <c r="AA155" s="262"/>
      <c r="AB155" s="263"/>
      <c r="AC155" s="264"/>
      <c r="AD155" s="265"/>
    </row>
    <row r="156" spans="1:30" ht="15.75" hidden="1" thickBot="1">
      <c r="A156" s="252">
        <v>46433</v>
      </c>
      <c r="B156" s="40">
        <f t="shared" si="32"/>
        <v>149</v>
      </c>
      <c r="C156" s="37">
        <f t="shared" si="34"/>
        <v>0</v>
      </c>
      <c r="D156" s="41">
        <f t="shared" si="30"/>
        <v>0</v>
      </c>
      <c r="E156" s="38">
        <f t="shared" si="33"/>
        <v>0</v>
      </c>
      <c r="F156" s="39">
        <f t="shared" si="35"/>
        <v>0</v>
      </c>
      <c r="G156" s="39">
        <f t="shared" si="36"/>
        <v>0</v>
      </c>
      <c r="H156" s="345">
        <f t="shared" si="29"/>
        <v>0</v>
      </c>
      <c r="I156" s="346"/>
      <c r="J156" s="347"/>
      <c r="K156" s="42">
        <f t="shared" si="31"/>
        <v>0</v>
      </c>
      <c r="L156" s="271"/>
      <c r="M156" s="258"/>
      <c r="N156" s="86"/>
      <c r="O156" s="253"/>
      <c r="P156" s="253"/>
      <c r="Q156" s="253"/>
      <c r="R156" s="266"/>
      <c r="S156" s="261"/>
      <c r="T156" s="261"/>
      <c r="U156" s="261"/>
      <c r="V156" s="262"/>
      <c r="W156" s="262"/>
      <c r="X156" s="262"/>
      <c r="Y156" s="262"/>
      <c r="Z156" s="263"/>
      <c r="AA156" s="262"/>
      <c r="AB156" s="263"/>
      <c r="AC156" s="264"/>
      <c r="AD156" s="265"/>
    </row>
    <row r="157" spans="1:30" ht="15.75" hidden="1" thickBot="1">
      <c r="A157" s="252">
        <v>46461</v>
      </c>
      <c r="B157" s="40">
        <f t="shared" si="32"/>
        <v>150</v>
      </c>
      <c r="C157" s="37">
        <f t="shared" si="34"/>
        <v>0</v>
      </c>
      <c r="D157" s="41">
        <f t="shared" si="30"/>
        <v>0</v>
      </c>
      <c r="E157" s="38">
        <f t="shared" si="33"/>
        <v>0</v>
      </c>
      <c r="F157" s="39">
        <f t="shared" si="35"/>
        <v>0</v>
      </c>
      <c r="G157" s="39">
        <f t="shared" si="36"/>
        <v>0</v>
      </c>
      <c r="H157" s="345">
        <f t="shared" si="29"/>
        <v>0</v>
      </c>
      <c r="I157" s="346"/>
      <c r="J157" s="347"/>
      <c r="K157" s="42">
        <f t="shared" si="31"/>
        <v>0</v>
      </c>
      <c r="L157" s="271"/>
      <c r="M157" s="258"/>
      <c r="N157" s="86"/>
      <c r="O157" s="253"/>
      <c r="P157" s="253"/>
      <c r="Q157" s="253"/>
      <c r="R157" s="266"/>
      <c r="S157" s="261"/>
      <c r="T157" s="261"/>
      <c r="U157" s="261"/>
      <c r="V157" s="262"/>
      <c r="W157" s="262"/>
      <c r="X157" s="262"/>
      <c r="Y157" s="262"/>
      <c r="Z157" s="263"/>
      <c r="AA157" s="262"/>
      <c r="AB157" s="263"/>
      <c r="AC157" s="264"/>
      <c r="AD157" s="265"/>
    </row>
    <row r="158" spans="1:30" ht="15.75" hidden="1" thickBot="1">
      <c r="A158" s="252">
        <v>46492</v>
      </c>
      <c r="B158" s="40">
        <f t="shared" si="32"/>
        <v>151</v>
      </c>
      <c r="C158" s="37">
        <f t="shared" si="34"/>
        <v>0</v>
      </c>
      <c r="D158" s="41">
        <f t="shared" si="30"/>
        <v>0</v>
      </c>
      <c r="E158" s="38">
        <f t="shared" si="33"/>
        <v>0</v>
      </c>
      <c r="F158" s="39">
        <f t="shared" si="35"/>
        <v>0</v>
      </c>
      <c r="G158" s="39">
        <f t="shared" si="36"/>
        <v>0</v>
      </c>
      <c r="H158" s="345">
        <f t="shared" si="29"/>
        <v>0</v>
      </c>
      <c r="I158" s="346"/>
      <c r="J158" s="347"/>
      <c r="K158" s="42">
        <f t="shared" si="31"/>
        <v>0</v>
      </c>
      <c r="L158" s="271"/>
      <c r="M158" s="258"/>
      <c r="N158" s="86"/>
      <c r="O158" s="253"/>
      <c r="P158" s="253"/>
      <c r="Q158" s="253"/>
      <c r="R158" s="266"/>
      <c r="S158" s="261"/>
      <c r="T158" s="261"/>
      <c r="U158" s="261"/>
      <c r="V158" s="262"/>
      <c r="W158" s="262"/>
      <c r="X158" s="262"/>
      <c r="Y158" s="262"/>
      <c r="Z158" s="263"/>
      <c r="AA158" s="262"/>
      <c r="AB158" s="263"/>
      <c r="AC158" s="264"/>
      <c r="AD158" s="265"/>
    </row>
    <row r="159" spans="1:30" ht="15.75" hidden="1" thickBot="1">
      <c r="A159" s="252">
        <v>46522</v>
      </c>
      <c r="B159" s="40">
        <f t="shared" si="32"/>
        <v>152</v>
      </c>
      <c r="C159" s="37">
        <f t="shared" si="34"/>
        <v>0</v>
      </c>
      <c r="D159" s="41">
        <f t="shared" si="30"/>
        <v>0</v>
      </c>
      <c r="E159" s="38">
        <f t="shared" si="33"/>
        <v>0</v>
      </c>
      <c r="F159" s="39">
        <f t="shared" si="35"/>
        <v>0</v>
      </c>
      <c r="G159" s="39">
        <f t="shared" si="36"/>
        <v>0</v>
      </c>
      <c r="H159" s="345">
        <f t="shared" si="29"/>
        <v>0</v>
      </c>
      <c r="I159" s="346"/>
      <c r="J159" s="347"/>
      <c r="K159" s="42">
        <f t="shared" si="31"/>
        <v>0</v>
      </c>
      <c r="L159" s="271"/>
      <c r="M159" s="258"/>
      <c r="N159" s="86"/>
      <c r="O159" s="253"/>
      <c r="P159" s="253"/>
      <c r="Q159" s="253"/>
      <c r="R159" s="266"/>
      <c r="S159" s="261"/>
      <c r="T159" s="261"/>
      <c r="U159" s="261"/>
      <c r="V159" s="262"/>
      <c r="W159" s="262"/>
      <c r="X159" s="262"/>
      <c r="Y159" s="262"/>
      <c r="Z159" s="263"/>
      <c r="AA159" s="262"/>
      <c r="AB159" s="263"/>
      <c r="AC159" s="264"/>
      <c r="AD159" s="265"/>
    </row>
    <row r="160" spans="1:30" ht="15.75" hidden="1" thickBot="1">
      <c r="A160" s="252">
        <v>46553</v>
      </c>
      <c r="B160" s="40">
        <f t="shared" si="32"/>
        <v>153</v>
      </c>
      <c r="C160" s="37">
        <f t="shared" si="34"/>
        <v>0</v>
      </c>
      <c r="D160" s="41">
        <f t="shared" si="30"/>
        <v>0</v>
      </c>
      <c r="E160" s="38">
        <f t="shared" si="33"/>
        <v>0</v>
      </c>
      <c r="F160" s="39">
        <f t="shared" si="35"/>
        <v>0</v>
      </c>
      <c r="G160" s="39">
        <f t="shared" si="36"/>
        <v>0</v>
      </c>
      <c r="H160" s="345">
        <f t="shared" si="29"/>
        <v>0</v>
      </c>
      <c r="I160" s="346"/>
      <c r="J160" s="347"/>
      <c r="K160" s="42">
        <f t="shared" si="31"/>
        <v>0</v>
      </c>
      <c r="L160" s="271"/>
      <c r="M160" s="258"/>
      <c r="N160" s="86"/>
      <c r="O160" s="253"/>
      <c r="P160" s="253"/>
      <c r="Q160" s="253"/>
      <c r="R160" s="266"/>
      <c r="S160" s="261"/>
      <c r="T160" s="261"/>
      <c r="U160" s="261"/>
      <c r="V160" s="262"/>
      <c r="W160" s="262"/>
      <c r="X160" s="262"/>
      <c r="Y160" s="262"/>
      <c r="Z160" s="263"/>
      <c r="AA160" s="262"/>
      <c r="AB160" s="263"/>
      <c r="AC160" s="264"/>
      <c r="AD160" s="265"/>
    </row>
    <row r="161" spans="1:30" ht="15.75" hidden="1" thickBot="1">
      <c r="A161" s="252">
        <v>46583</v>
      </c>
      <c r="B161" s="40">
        <f t="shared" si="32"/>
        <v>154</v>
      </c>
      <c r="C161" s="37">
        <f t="shared" si="34"/>
        <v>0</v>
      </c>
      <c r="D161" s="41">
        <f t="shared" si="30"/>
        <v>0</v>
      </c>
      <c r="E161" s="38">
        <f t="shared" si="33"/>
        <v>0</v>
      </c>
      <c r="F161" s="39">
        <f t="shared" si="35"/>
        <v>0</v>
      </c>
      <c r="G161" s="39">
        <f t="shared" si="36"/>
        <v>0</v>
      </c>
      <c r="H161" s="345">
        <f t="shared" si="29"/>
        <v>0</v>
      </c>
      <c r="I161" s="346"/>
      <c r="J161" s="347"/>
      <c r="K161" s="42">
        <f t="shared" si="31"/>
        <v>0</v>
      </c>
      <c r="L161" s="271"/>
      <c r="M161" s="258"/>
      <c r="N161" s="86"/>
      <c r="O161" s="253"/>
      <c r="P161" s="253"/>
      <c r="Q161" s="253"/>
      <c r="R161" s="266"/>
      <c r="S161" s="261"/>
      <c r="T161" s="261"/>
      <c r="U161" s="261"/>
      <c r="V161" s="262"/>
      <c r="W161" s="262"/>
      <c r="X161" s="262"/>
      <c r="Y161" s="262"/>
      <c r="Z161" s="263"/>
      <c r="AA161" s="262"/>
      <c r="AB161" s="263"/>
      <c r="AC161" s="264"/>
      <c r="AD161" s="265"/>
    </row>
    <row r="162" spans="1:30" ht="15.75" hidden="1" thickBot="1">
      <c r="A162" s="252">
        <v>46614</v>
      </c>
      <c r="B162" s="40">
        <f t="shared" si="32"/>
        <v>155</v>
      </c>
      <c r="C162" s="37">
        <f t="shared" si="34"/>
        <v>0</v>
      </c>
      <c r="D162" s="41">
        <f t="shared" si="30"/>
        <v>0</v>
      </c>
      <c r="E162" s="38">
        <f t="shared" si="33"/>
        <v>0</v>
      </c>
      <c r="F162" s="39">
        <f t="shared" si="35"/>
        <v>0</v>
      </c>
      <c r="G162" s="39">
        <f t="shared" si="36"/>
        <v>0</v>
      </c>
      <c r="H162" s="345">
        <f t="shared" si="29"/>
        <v>0</v>
      </c>
      <c r="I162" s="346"/>
      <c r="J162" s="347"/>
      <c r="K162" s="42">
        <f t="shared" si="31"/>
        <v>0</v>
      </c>
      <c r="L162" s="271"/>
      <c r="M162" s="258"/>
      <c r="N162" s="86"/>
      <c r="O162" s="253"/>
      <c r="P162" s="253"/>
      <c r="Q162" s="253"/>
      <c r="R162" s="266"/>
      <c r="S162" s="261"/>
      <c r="T162" s="261"/>
      <c r="U162" s="261"/>
      <c r="V162" s="262"/>
      <c r="W162" s="262"/>
      <c r="X162" s="262"/>
      <c r="Y162" s="262"/>
      <c r="Z162" s="263"/>
      <c r="AA162" s="262"/>
      <c r="AB162" s="263"/>
      <c r="AC162" s="264"/>
      <c r="AD162" s="265"/>
    </row>
    <row r="163" spans="1:30" ht="15.75" hidden="1" thickBot="1">
      <c r="A163" s="252">
        <v>46645</v>
      </c>
      <c r="B163" s="40">
        <f t="shared" si="32"/>
        <v>156</v>
      </c>
      <c r="C163" s="37">
        <f t="shared" si="34"/>
        <v>0</v>
      </c>
      <c r="D163" s="41">
        <f t="shared" si="30"/>
        <v>0</v>
      </c>
      <c r="E163" s="38">
        <f t="shared" si="33"/>
        <v>0</v>
      </c>
      <c r="F163" s="39">
        <f t="shared" si="35"/>
        <v>0</v>
      </c>
      <c r="G163" s="39">
        <f t="shared" si="36"/>
        <v>0</v>
      </c>
      <c r="H163" s="345">
        <f t="shared" si="29"/>
        <v>0</v>
      </c>
      <c r="I163" s="346"/>
      <c r="J163" s="347"/>
      <c r="K163" s="42">
        <f t="shared" si="31"/>
        <v>0</v>
      </c>
      <c r="L163" s="271"/>
      <c r="M163" s="258"/>
      <c r="N163" s="86"/>
      <c r="O163" s="253"/>
      <c r="P163" s="253"/>
      <c r="Q163" s="253"/>
      <c r="R163" s="266"/>
      <c r="S163" s="261"/>
      <c r="T163" s="261"/>
      <c r="U163" s="261"/>
      <c r="V163" s="262"/>
      <c r="W163" s="262"/>
      <c r="X163" s="262"/>
      <c r="Y163" s="262"/>
      <c r="Z163" s="263"/>
      <c r="AA163" s="262"/>
      <c r="AB163" s="263"/>
      <c r="AC163" s="264"/>
      <c r="AD163" s="265"/>
    </row>
    <row r="164" spans="1:30" ht="15.75" hidden="1" thickBot="1">
      <c r="A164" s="252">
        <v>46675</v>
      </c>
      <c r="B164" s="40">
        <f t="shared" si="32"/>
        <v>157</v>
      </c>
      <c r="C164" s="37">
        <f t="shared" si="34"/>
        <v>0</v>
      </c>
      <c r="D164" s="41">
        <f t="shared" si="30"/>
        <v>0</v>
      </c>
      <c r="E164" s="38">
        <f t="shared" si="33"/>
        <v>0</v>
      </c>
      <c r="F164" s="39">
        <f t="shared" si="35"/>
        <v>0</v>
      </c>
      <c r="G164" s="39">
        <f t="shared" si="36"/>
        <v>0</v>
      </c>
      <c r="H164" s="345">
        <f t="shared" si="29"/>
        <v>0</v>
      </c>
      <c r="I164" s="346"/>
      <c r="J164" s="347"/>
      <c r="K164" s="42">
        <f t="shared" si="31"/>
        <v>0</v>
      </c>
      <c r="L164" s="271"/>
      <c r="M164" s="258"/>
      <c r="N164" s="86"/>
      <c r="O164" s="253"/>
      <c r="P164" s="253"/>
      <c r="Q164" s="253"/>
      <c r="R164" s="266"/>
      <c r="S164" s="261"/>
      <c r="T164" s="261"/>
      <c r="U164" s="261"/>
      <c r="V164" s="262"/>
      <c r="W164" s="262"/>
      <c r="X164" s="262"/>
      <c r="Y164" s="262"/>
      <c r="Z164" s="263"/>
      <c r="AA164" s="262"/>
      <c r="AB164" s="263"/>
      <c r="AC164" s="264"/>
      <c r="AD164" s="265"/>
    </row>
    <row r="165" spans="1:30" ht="15.75" hidden="1" thickBot="1">
      <c r="A165" s="252">
        <v>46706</v>
      </c>
      <c r="B165" s="40">
        <f t="shared" si="32"/>
        <v>158</v>
      </c>
      <c r="C165" s="37">
        <f t="shared" si="34"/>
        <v>0</v>
      </c>
      <c r="D165" s="41">
        <f t="shared" si="30"/>
        <v>0</v>
      </c>
      <c r="E165" s="38">
        <f t="shared" si="33"/>
        <v>0</v>
      </c>
      <c r="F165" s="39">
        <f t="shared" si="35"/>
        <v>0</v>
      </c>
      <c r="G165" s="39">
        <f t="shared" si="36"/>
        <v>0</v>
      </c>
      <c r="H165" s="345">
        <f t="shared" si="29"/>
        <v>0</v>
      </c>
      <c r="I165" s="346"/>
      <c r="J165" s="347"/>
      <c r="K165" s="42">
        <f t="shared" si="31"/>
        <v>0</v>
      </c>
      <c r="L165" s="271"/>
      <c r="M165" s="258"/>
      <c r="N165" s="86"/>
      <c r="O165" s="253"/>
      <c r="P165" s="253"/>
      <c r="Q165" s="253"/>
      <c r="R165" s="266"/>
      <c r="S165" s="261"/>
      <c r="T165" s="261"/>
      <c r="U165" s="261"/>
      <c r="V165" s="262"/>
      <c r="W165" s="262"/>
      <c r="X165" s="262"/>
      <c r="Y165" s="262"/>
      <c r="Z165" s="263"/>
      <c r="AA165" s="262"/>
      <c r="AB165" s="263"/>
      <c r="AC165" s="264"/>
      <c r="AD165" s="265"/>
    </row>
    <row r="166" spans="1:30" ht="15.75" hidden="1" thickBot="1">
      <c r="A166" s="252">
        <v>46736</v>
      </c>
      <c r="B166" s="40">
        <f t="shared" si="32"/>
        <v>159</v>
      </c>
      <c r="C166" s="37">
        <f t="shared" si="34"/>
        <v>0</v>
      </c>
      <c r="D166" s="41">
        <f t="shared" si="30"/>
        <v>0</v>
      </c>
      <c r="E166" s="38">
        <f t="shared" si="33"/>
        <v>0</v>
      </c>
      <c r="F166" s="39">
        <f t="shared" si="35"/>
        <v>0</v>
      </c>
      <c r="G166" s="39">
        <f t="shared" si="36"/>
        <v>0</v>
      </c>
      <c r="H166" s="345">
        <f t="shared" si="29"/>
        <v>0</v>
      </c>
      <c r="I166" s="346"/>
      <c r="J166" s="347"/>
      <c r="K166" s="42">
        <f t="shared" si="31"/>
        <v>0</v>
      </c>
      <c r="L166" s="271"/>
      <c r="M166" s="258"/>
      <c r="N166" s="86"/>
      <c r="O166" s="253"/>
      <c r="P166" s="253"/>
      <c r="Q166" s="253"/>
      <c r="R166" s="266"/>
      <c r="S166" s="261"/>
      <c r="T166" s="261"/>
      <c r="U166" s="261"/>
      <c r="V166" s="262"/>
      <c r="W166" s="262"/>
      <c r="X166" s="262"/>
      <c r="Y166" s="262"/>
      <c r="Z166" s="263"/>
      <c r="AA166" s="262"/>
      <c r="AB166" s="263"/>
      <c r="AC166" s="264"/>
      <c r="AD166" s="265"/>
    </row>
    <row r="167" spans="1:30" ht="15.75" hidden="1" thickBot="1">
      <c r="A167" s="252">
        <v>46767</v>
      </c>
      <c r="B167" s="40">
        <f t="shared" si="32"/>
        <v>160</v>
      </c>
      <c r="C167" s="37">
        <f t="shared" si="34"/>
        <v>0</v>
      </c>
      <c r="D167" s="41">
        <f t="shared" si="30"/>
        <v>0</v>
      </c>
      <c r="E167" s="38">
        <f t="shared" si="33"/>
        <v>0</v>
      </c>
      <c r="F167" s="39">
        <f t="shared" si="35"/>
        <v>0</v>
      </c>
      <c r="G167" s="39">
        <f t="shared" si="36"/>
        <v>0</v>
      </c>
      <c r="H167" s="345">
        <f t="shared" si="29"/>
        <v>0</v>
      </c>
      <c r="I167" s="346"/>
      <c r="J167" s="347"/>
      <c r="K167" s="42">
        <f t="shared" si="31"/>
        <v>0</v>
      </c>
      <c r="L167" s="271"/>
      <c r="M167" s="258"/>
      <c r="N167" s="86"/>
      <c r="O167" s="253"/>
      <c r="P167" s="253"/>
      <c r="Q167" s="253"/>
      <c r="R167" s="266"/>
      <c r="S167" s="261"/>
      <c r="T167" s="261"/>
      <c r="U167" s="261"/>
      <c r="V167" s="262"/>
      <c r="W167" s="262"/>
      <c r="X167" s="262"/>
      <c r="Y167" s="262"/>
      <c r="Z167" s="263"/>
      <c r="AA167" s="262"/>
      <c r="AB167" s="263"/>
      <c r="AC167" s="264"/>
      <c r="AD167" s="265"/>
    </row>
    <row r="168" spans="1:30" ht="15.75" hidden="1" thickBot="1">
      <c r="A168" s="252">
        <v>46798</v>
      </c>
      <c r="B168" s="40">
        <f t="shared" si="32"/>
        <v>161</v>
      </c>
      <c r="C168" s="37">
        <f t="shared" si="34"/>
        <v>0</v>
      </c>
      <c r="D168" s="41">
        <f t="shared" si="30"/>
        <v>0</v>
      </c>
      <c r="E168" s="38">
        <f t="shared" si="33"/>
        <v>0</v>
      </c>
      <c r="F168" s="39">
        <f t="shared" si="35"/>
        <v>0</v>
      </c>
      <c r="G168" s="39">
        <f t="shared" si="36"/>
        <v>0</v>
      </c>
      <c r="H168" s="345">
        <f t="shared" si="29"/>
        <v>0</v>
      </c>
      <c r="I168" s="346"/>
      <c r="J168" s="347"/>
      <c r="K168" s="42">
        <f t="shared" si="31"/>
        <v>0</v>
      </c>
      <c r="L168" s="271"/>
      <c r="M168" s="258"/>
      <c r="N168" s="86"/>
      <c r="O168" s="253"/>
      <c r="P168" s="253"/>
      <c r="Q168" s="253"/>
      <c r="R168" s="266"/>
      <c r="S168" s="261"/>
      <c r="T168" s="261"/>
      <c r="U168" s="261"/>
      <c r="V168" s="262"/>
      <c r="W168" s="262"/>
      <c r="X168" s="262"/>
      <c r="Y168" s="262"/>
      <c r="Z168" s="263"/>
      <c r="AA168" s="262"/>
      <c r="AB168" s="263"/>
      <c r="AC168" s="264"/>
      <c r="AD168" s="265"/>
    </row>
    <row r="169" spans="1:30" ht="15.75" hidden="1" thickBot="1">
      <c r="A169" s="252">
        <v>46827</v>
      </c>
      <c r="B169" s="40">
        <f t="shared" si="32"/>
        <v>162</v>
      </c>
      <c r="C169" s="37">
        <f t="shared" si="34"/>
        <v>0</v>
      </c>
      <c r="D169" s="41">
        <f t="shared" si="30"/>
        <v>0</v>
      </c>
      <c r="E169" s="38">
        <f t="shared" si="33"/>
        <v>0</v>
      </c>
      <c r="F169" s="39">
        <f t="shared" si="35"/>
        <v>0</v>
      </c>
      <c r="G169" s="39">
        <f t="shared" si="36"/>
        <v>0</v>
      </c>
      <c r="H169" s="345">
        <f t="shared" si="29"/>
        <v>0</v>
      </c>
      <c r="I169" s="346"/>
      <c r="J169" s="347"/>
      <c r="K169" s="42">
        <f t="shared" si="31"/>
        <v>0</v>
      </c>
      <c r="L169" s="271"/>
      <c r="M169" s="258"/>
      <c r="N169" s="86"/>
      <c r="O169" s="253"/>
      <c r="P169" s="253"/>
      <c r="Q169" s="253"/>
      <c r="R169" s="266"/>
      <c r="S169" s="261"/>
      <c r="T169" s="261"/>
      <c r="U169" s="261"/>
      <c r="V169" s="262"/>
      <c r="W169" s="262"/>
      <c r="X169" s="262"/>
      <c r="Y169" s="262"/>
      <c r="Z169" s="263"/>
      <c r="AA169" s="262"/>
      <c r="AB169" s="263"/>
      <c r="AC169" s="264"/>
      <c r="AD169" s="265"/>
    </row>
    <row r="170" spans="1:30" ht="15.75" hidden="1" thickBot="1">
      <c r="A170" s="252">
        <v>46858</v>
      </c>
      <c r="B170" s="40">
        <f t="shared" si="32"/>
        <v>163</v>
      </c>
      <c r="C170" s="37">
        <f t="shared" si="34"/>
        <v>0</v>
      </c>
      <c r="D170" s="41">
        <f t="shared" si="30"/>
        <v>0</v>
      </c>
      <c r="E170" s="38">
        <f t="shared" si="33"/>
        <v>0</v>
      </c>
      <c r="F170" s="39">
        <f t="shared" si="35"/>
        <v>0</v>
      </c>
      <c r="G170" s="39">
        <f t="shared" si="36"/>
        <v>0</v>
      </c>
      <c r="H170" s="345">
        <f t="shared" si="29"/>
        <v>0</v>
      </c>
      <c r="I170" s="346"/>
      <c r="J170" s="347"/>
      <c r="K170" s="42">
        <f t="shared" si="31"/>
        <v>0</v>
      </c>
      <c r="L170" s="271"/>
      <c r="M170" s="258"/>
      <c r="N170" s="86"/>
      <c r="O170" s="253"/>
      <c r="P170" s="253"/>
      <c r="Q170" s="253"/>
      <c r="R170" s="266"/>
      <c r="S170" s="261"/>
      <c r="T170" s="261"/>
      <c r="U170" s="261"/>
      <c r="V170" s="262"/>
      <c r="W170" s="262"/>
      <c r="X170" s="262"/>
      <c r="Y170" s="262"/>
      <c r="Z170" s="263"/>
      <c r="AA170" s="262"/>
      <c r="AB170" s="263"/>
      <c r="AC170" s="264"/>
      <c r="AD170" s="265"/>
    </row>
    <row r="171" spans="1:30" ht="15.75" hidden="1" thickBot="1">
      <c r="A171" s="252">
        <v>46888</v>
      </c>
      <c r="B171" s="40">
        <f t="shared" si="32"/>
        <v>164</v>
      </c>
      <c r="C171" s="37">
        <f t="shared" si="34"/>
        <v>0</v>
      </c>
      <c r="D171" s="41">
        <f t="shared" si="30"/>
        <v>0</v>
      </c>
      <c r="E171" s="38">
        <f t="shared" si="33"/>
        <v>0</v>
      </c>
      <c r="F171" s="39">
        <f t="shared" si="35"/>
        <v>0</v>
      </c>
      <c r="G171" s="39">
        <f t="shared" si="36"/>
        <v>0</v>
      </c>
      <c r="H171" s="345">
        <f t="shared" si="29"/>
        <v>0</v>
      </c>
      <c r="I171" s="346"/>
      <c r="J171" s="347"/>
      <c r="K171" s="42">
        <f t="shared" si="31"/>
        <v>0</v>
      </c>
      <c r="L171" s="271"/>
      <c r="M171" s="258"/>
      <c r="N171" s="86"/>
      <c r="O171" s="253"/>
      <c r="P171" s="253"/>
      <c r="Q171" s="253"/>
      <c r="R171" s="266"/>
      <c r="S171" s="261"/>
      <c r="T171" s="261"/>
      <c r="U171" s="261"/>
      <c r="V171" s="262"/>
      <c r="W171" s="262"/>
      <c r="X171" s="262"/>
      <c r="Y171" s="262"/>
      <c r="Z171" s="263"/>
      <c r="AA171" s="262"/>
      <c r="AB171" s="263"/>
      <c r="AC171" s="264"/>
      <c r="AD171" s="265"/>
    </row>
    <row r="172" spans="1:30" ht="15.75" hidden="1" thickBot="1">
      <c r="A172" s="252">
        <v>46919</v>
      </c>
      <c r="B172" s="40">
        <f t="shared" si="32"/>
        <v>165</v>
      </c>
      <c r="C172" s="37">
        <f t="shared" si="34"/>
        <v>0</v>
      </c>
      <c r="D172" s="41">
        <f t="shared" si="30"/>
        <v>0</v>
      </c>
      <c r="E172" s="38">
        <f t="shared" si="33"/>
        <v>0</v>
      </c>
      <c r="F172" s="39">
        <f t="shared" si="35"/>
        <v>0</v>
      </c>
      <c r="G172" s="39">
        <f t="shared" si="36"/>
        <v>0</v>
      </c>
      <c r="H172" s="345">
        <f t="shared" si="29"/>
        <v>0</v>
      </c>
      <c r="I172" s="346"/>
      <c r="J172" s="347"/>
      <c r="K172" s="42">
        <f t="shared" si="31"/>
        <v>0</v>
      </c>
      <c r="L172" s="271"/>
      <c r="M172" s="258"/>
      <c r="N172" s="86"/>
      <c r="O172" s="253"/>
      <c r="P172" s="253"/>
      <c r="Q172" s="253"/>
      <c r="R172" s="266"/>
      <c r="S172" s="261"/>
      <c r="T172" s="261"/>
      <c r="U172" s="261"/>
      <c r="V172" s="262"/>
      <c r="W172" s="262"/>
      <c r="X172" s="262"/>
      <c r="Y172" s="262"/>
      <c r="Z172" s="263"/>
      <c r="AA172" s="262"/>
      <c r="AB172" s="263"/>
      <c r="AC172" s="264"/>
      <c r="AD172" s="265"/>
    </row>
    <row r="173" spans="1:30" ht="15.75" hidden="1" thickBot="1">
      <c r="A173" s="252">
        <v>46949</v>
      </c>
      <c r="B173" s="40">
        <f t="shared" si="32"/>
        <v>166</v>
      </c>
      <c r="C173" s="37">
        <f t="shared" si="34"/>
        <v>0</v>
      </c>
      <c r="D173" s="41">
        <f t="shared" si="30"/>
        <v>0</v>
      </c>
      <c r="E173" s="38">
        <f t="shared" si="33"/>
        <v>0</v>
      </c>
      <c r="F173" s="39">
        <f t="shared" si="35"/>
        <v>0</v>
      </c>
      <c r="G173" s="39">
        <f t="shared" si="36"/>
        <v>0</v>
      </c>
      <c r="H173" s="345">
        <f t="shared" si="29"/>
        <v>0</v>
      </c>
      <c r="I173" s="346"/>
      <c r="J173" s="347"/>
      <c r="K173" s="42">
        <f t="shared" si="31"/>
        <v>0</v>
      </c>
      <c r="L173" s="271"/>
      <c r="M173" s="258"/>
      <c r="N173" s="86"/>
      <c r="O173" s="253"/>
      <c r="P173" s="253"/>
      <c r="Q173" s="253"/>
      <c r="R173" s="266"/>
      <c r="S173" s="261"/>
      <c r="T173" s="261"/>
      <c r="U173" s="261"/>
      <c r="V173" s="262"/>
      <c r="W173" s="262"/>
      <c r="X173" s="262"/>
      <c r="Y173" s="262"/>
      <c r="Z173" s="263"/>
      <c r="AA173" s="262"/>
      <c r="AB173" s="263"/>
      <c r="AC173" s="264"/>
      <c r="AD173" s="265"/>
    </row>
    <row r="174" spans="1:30" ht="15.75" hidden="1" thickBot="1">
      <c r="A174" s="252">
        <v>46980</v>
      </c>
      <c r="B174" s="40">
        <f t="shared" si="32"/>
        <v>167</v>
      </c>
      <c r="C174" s="37">
        <f t="shared" si="34"/>
        <v>0</v>
      </c>
      <c r="D174" s="41">
        <f t="shared" si="30"/>
        <v>0</v>
      </c>
      <c r="E174" s="38">
        <f t="shared" si="33"/>
        <v>0</v>
      </c>
      <c r="F174" s="39">
        <f t="shared" si="35"/>
        <v>0</v>
      </c>
      <c r="G174" s="39">
        <f t="shared" si="36"/>
        <v>0</v>
      </c>
      <c r="H174" s="345">
        <f t="shared" si="29"/>
        <v>0</v>
      </c>
      <c r="I174" s="346"/>
      <c r="J174" s="347"/>
      <c r="K174" s="42">
        <f t="shared" si="31"/>
        <v>0</v>
      </c>
      <c r="L174" s="271"/>
      <c r="M174" s="258"/>
      <c r="N174" s="86"/>
      <c r="O174" s="253"/>
      <c r="P174" s="253"/>
      <c r="Q174" s="253"/>
      <c r="R174" s="266"/>
      <c r="S174" s="261"/>
      <c r="T174" s="261"/>
      <c r="U174" s="261"/>
      <c r="V174" s="262"/>
      <c r="W174" s="262"/>
      <c r="X174" s="262"/>
      <c r="Y174" s="262"/>
      <c r="Z174" s="263"/>
      <c r="AA174" s="262"/>
      <c r="AB174" s="263"/>
      <c r="AC174" s="264"/>
      <c r="AD174" s="265"/>
    </row>
    <row r="175" spans="1:30" ht="15.75" hidden="1" thickBot="1">
      <c r="A175" s="252">
        <v>47011</v>
      </c>
      <c r="B175" s="40">
        <f t="shared" si="32"/>
        <v>168</v>
      </c>
      <c r="C175" s="37">
        <f t="shared" si="34"/>
        <v>0</v>
      </c>
      <c r="D175" s="41">
        <f t="shared" si="30"/>
        <v>0</v>
      </c>
      <c r="E175" s="38">
        <f t="shared" si="33"/>
        <v>0</v>
      </c>
      <c r="F175" s="39">
        <f t="shared" si="35"/>
        <v>0</v>
      </c>
      <c r="G175" s="39">
        <f t="shared" si="36"/>
        <v>0</v>
      </c>
      <c r="H175" s="345">
        <f t="shared" si="29"/>
        <v>0</v>
      </c>
      <c r="I175" s="346"/>
      <c r="J175" s="347"/>
      <c r="K175" s="42">
        <f t="shared" si="31"/>
        <v>0</v>
      </c>
      <c r="L175" s="271"/>
      <c r="M175" s="258"/>
      <c r="N175" s="86"/>
      <c r="O175" s="253"/>
      <c r="P175" s="253"/>
      <c r="Q175" s="253"/>
      <c r="R175" s="266"/>
      <c r="S175" s="261"/>
      <c r="T175" s="261"/>
      <c r="U175" s="261"/>
      <c r="V175" s="262"/>
      <c r="W175" s="262"/>
      <c r="X175" s="262"/>
      <c r="Y175" s="262"/>
      <c r="Z175" s="263"/>
      <c r="AA175" s="262"/>
      <c r="AB175" s="263"/>
      <c r="AC175" s="264"/>
      <c r="AD175" s="265"/>
    </row>
    <row r="176" spans="1:30" ht="15.75" hidden="1" thickBot="1">
      <c r="A176" s="252">
        <v>47041</v>
      </c>
      <c r="B176" s="40">
        <f t="shared" si="32"/>
        <v>169</v>
      </c>
      <c r="C176" s="37">
        <f t="shared" si="34"/>
        <v>0</v>
      </c>
      <c r="D176" s="41">
        <f t="shared" si="30"/>
        <v>0</v>
      </c>
      <c r="E176" s="38">
        <f t="shared" si="33"/>
        <v>0</v>
      </c>
      <c r="F176" s="39">
        <f t="shared" si="35"/>
        <v>0</v>
      </c>
      <c r="G176" s="39">
        <f t="shared" si="36"/>
        <v>0</v>
      </c>
      <c r="H176" s="345">
        <f t="shared" si="29"/>
        <v>0</v>
      </c>
      <c r="I176" s="346"/>
      <c r="J176" s="347"/>
      <c r="K176" s="42">
        <f t="shared" si="31"/>
        <v>0</v>
      </c>
      <c r="L176" s="271"/>
      <c r="M176" s="258"/>
      <c r="N176" s="86"/>
      <c r="O176" s="253"/>
      <c r="P176" s="253"/>
      <c r="Q176" s="253"/>
      <c r="R176" s="266"/>
      <c r="S176" s="261"/>
      <c r="T176" s="261"/>
      <c r="U176" s="261"/>
      <c r="V176" s="262"/>
      <c r="W176" s="262"/>
      <c r="X176" s="262"/>
      <c r="Y176" s="262"/>
      <c r="Z176" s="263"/>
      <c r="AA176" s="262"/>
      <c r="AB176" s="263"/>
      <c r="AC176" s="264"/>
      <c r="AD176" s="265"/>
    </row>
    <row r="177" spans="1:30" ht="15.75" hidden="1" thickBot="1">
      <c r="A177" s="252">
        <v>47072</v>
      </c>
      <c r="B177" s="40">
        <f t="shared" si="32"/>
        <v>170</v>
      </c>
      <c r="C177" s="37">
        <f t="shared" si="34"/>
        <v>0</v>
      </c>
      <c r="D177" s="41">
        <f t="shared" si="30"/>
        <v>0</v>
      </c>
      <c r="E177" s="38">
        <f t="shared" si="33"/>
        <v>0</v>
      </c>
      <c r="F177" s="39">
        <f t="shared" si="35"/>
        <v>0</v>
      </c>
      <c r="G177" s="39">
        <f t="shared" si="36"/>
        <v>0</v>
      </c>
      <c r="H177" s="345">
        <f t="shared" si="29"/>
        <v>0</v>
      </c>
      <c r="I177" s="346"/>
      <c r="J177" s="347"/>
      <c r="K177" s="42">
        <f t="shared" si="31"/>
        <v>0</v>
      </c>
      <c r="L177" s="271"/>
      <c r="M177" s="258"/>
      <c r="N177" s="86"/>
      <c r="O177" s="253"/>
      <c r="P177" s="253"/>
      <c r="Q177" s="253"/>
      <c r="R177" s="266"/>
      <c r="S177" s="261"/>
      <c r="T177" s="261"/>
      <c r="U177" s="261"/>
      <c r="V177" s="262"/>
      <c r="W177" s="262"/>
      <c r="X177" s="262"/>
      <c r="Y177" s="262"/>
      <c r="Z177" s="263"/>
      <c r="AA177" s="262"/>
      <c r="AB177" s="263"/>
      <c r="AC177" s="264"/>
      <c r="AD177" s="265"/>
    </row>
    <row r="178" spans="1:30" ht="15.75" hidden="1" thickBot="1">
      <c r="A178" s="252">
        <v>47102</v>
      </c>
      <c r="B178" s="40">
        <f t="shared" si="32"/>
        <v>171</v>
      </c>
      <c r="C178" s="37">
        <f t="shared" si="34"/>
        <v>0</v>
      </c>
      <c r="D178" s="41">
        <f t="shared" si="30"/>
        <v>0</v>
      </c>
      <c r="E178" s="38">
        <f t="shared" si="33"/>
        <v>0</v>
      </c>
      <c r="F178" s="39">
        <f t="shared" si="35"/>
        <v>0</v>
      </c>
      <c r="G178" s="39">
        <f t="shared" si="36"/>
        <v>0</v>
      </c>
      <c r="H178" s="345">
        <f t="shared" si="29"/>
        <v>0</v>
      </c>
      <c r="I178" s="346"/>
      <c r="J178" s="347"/>
      <c r="K178" s="42">
        <f t="shared" si="31"/>
        <v>0</v>
      </c>
      <c r="L178" s="271"/>
      <c r="M178" s="258"/>
      <c r="N178" s="86"/>
      <c r="O178" s="253"/>
      <c r="P178" s="253"/>
      <c r="Q178" s="253"/>
      <c r="R178" s="266"/>
      <c r="S178" s="261"/>
      <c r="T178" s="261"/>
      <c r="U178" s="261"/>
      <c r="V178" s="262"/>
      <c r="W178" s="262"/>
      <c r="X178" s="262"/>
      <c r="Y178" s="262"/>
      <c r="Z178" s="263"/>
      <c r="AA178" s="262"/>
      <c r="AB178" s="263"/>
      <c r="AC178" s="264"/>
      <c r="AD178" s="265"/>
    </row>
    <row r="179" spans="1:30" ht="15.75" hidden="1" thickBot="1">
      <c r="A179" s="252">
        <v>47133</v>
      </c>
      <c r="B179" s="40">
        <f t="shared" si="32"/>
        <v>172</v>
      </c>
      <c r="C179" s="37">
        <f t="shared" si="34"/>
        <v>0</v>
      </c>
      <c r="D179" s="41">
        <f t="shared" si="30"/>
        <v>0</v>
      </c>
      <c r="E179" s="38">
        <f t="shared" si="33"/>
        <v>0</v>
      </c>
      <c r="F179" s="39">
        <f t="shared" si="35"/>
        <v>0</v>
      </c>
      <c r="G179" s="39">
        <f t="shared" si="36"/>
        <v>0</v>
      </c>
      <c r="H179" s="345">
        <f t="shared" si="29"/>
        <v>0</v>
      </c>
      <c r="I179" s="346"/>
      <c r="J179" s="347"/>
      <c r="K179" s="42">
        <f t="shared" si="31"/>
        <v>0</v>
      </c>
      <c r="L179" s="271"/>
      <c r="M179" s="258"/>
      <c r="N179" s="86"/>
      <c r="O179" s="253"/>
      <c r="P179" s="253"/>
      <c r="Q179" s="253"/>
      <c r="R179" s="266"/>
      <c r="S179" s="261"/>
      <c r="T179" s="261"/>
      <c r="U179" s="261"/>
      <c r="V179" s="262"/>
      <c r="W179" s="262"/>
      <c r="X179" s="262"/>
      <c r="Y179" s="262"/>
      <c r="Z179" s="263"/>
      <c r="AA179" s="262"/>
      <c r="AB179" s="263"/>
      <c r="AC179" s="264"/>
      <c r="AD179" s="265"/>
    </row>
    <row r="180" spans="1:30" ht="15.75" hidden="1" thickBot="1">
      <c r="A180" s="252">
        <v>47164</v>
      </c>
      <c r="B180" s="40">
        <f t="shared" si="32"/>
        <v>173</v>
      </c>
      <c r="C180" s="37">
        <f t="shared" si="34"/>
        <v>0</v>
      </c>
      <c r="D180" s="41">
        <f t="shared" si="30"/>
        <v>0</v>
      </c>
      <c r="E180" s="38">
        <f t="shared" si="33"/>
        <v>0</v>
      </c>
      <c r="F180" s="39">
        <f t="shared" si="35"/>
        <v>0</v>
      </c>
      <c r="G180" s="39">
        <f t="shared" si="36"/>
        <v>0</v>
      </c>
      <c r="H180" s="345">
        <f t="shared" si="29"/>
        <v>0</v>
      </c>
      <c r="I180" s="346"/>
      <c r="J180" s="347"/>
      <c r="K180" s="42">
        <f t="shared" si="31"/>
        <v>0</v>
      </c>
      <c r="L180" s="271"/>
      <c r="M180" s="258"/>
      <c r="N180" s="86"/>
      <c r="O180" s="253"/>
      <c r="P180" s="253"/>
      <c r="Q180" s="253"/>
      <c r="R180" s="266"/>
      <c r="S180" s="261"/>
      <c r="T180" s="261"/>
      <c r="U180" s="261"/>
      <c r="V180" s="262"/>
      <c r="W180" s="262"/>
      <c r="X180" s="262"/>
      <c r="Y180" s="262"/>
      <c r="Z180" s="263"/>
      <c r="AA180" s="262"/>
      <c r="AB180" s="263"/>
      <c r="AC180" s="264"/>
      <c r="AD180" s="265"/>
    </row>
    <row r="181" spans="1:30" ht="15.75" hidden="1" thickBot="1">
      <c r="A181" s="252">
        <v>47192</v>
      </c>
      <c r="B181" s="40">
        <f t="shared" si="32"/>
        <v>174</v>
      </c>
      <c r="C181" s="37">
        <f t="shared" si="34"/>
        <v>0</v>
      </c>
      <c r="D181" s="41">
        <f t="shared" si="30"/>
        <v>0</v>
      </c>
      <c r="E181" s="38">
        <f t="shared" si="33"/>
        <v>0</v>
      </c>
      <c r="F181" s="39">
        <f t="shared" si="35"/>
        <v>0</v>
      </c>
      <c r="G181" s="39">
        <f t="shared" si="36"/>
        <v>0</v>
      </c>
      <c r="H181" s="345">
        <f t="shared" si="29"/>
        <v>0</v>
      </c>
      <c r="I181" s="346"/>
      <c r="J181" s="347"/>
      <c r="K181" s="42">
        <f t="shared" si="31"/>
        <v>0</v>
      </c>
      <c r="L181" s="271"/>
      <c r="M181" s="258"/>
      <c r="N181" s="86"/>
      <c r="O181" s="253"/>
      <c r="P181" s="253"/>
      <c r="Q181" s="253"/>
      <c r="R181" s="266"/>
      <c r="S181" s="261"/>
      <c r="T181" s="261"/>
      <c r="U181" s="261"/>
      <c r="V181" s="262"/>
      <c r="W181" s="262"/>
      <c r="X181" s="262"/>
      <c r="Y181" s="262"/>
      <c r="Z181" s="263"/>
      <c r="AA181" s="262"/>
      <c r="AB181" s="263"/>
      <c r="AC181" s="264"/>
      <c r="AD181" s="265"/>
    </row>
    <row r="182" spans="1:30" ht="15.75" hidden="1" thickBot="1">
      <c r="A182" s="252">
        <v>47223</v>
      </c>
      <c r="B182" s="40">
        <f t="shared" si="32"/>
        <v>175</v>
      </c>
      <c r="C182" s="37">
        <f t="shared" si="34"/>
        <v>0</v>
      </c>
      <c r="D182" s="41">
        <f t="shared" si="30"/>
        <v>0</v>
      </c>
      <c r="E182" s="38">
        <f t="shared" si="33"/>
        <v>0</v>
      </c>
      <c r="F182" s="39">
        <f t="shared" si="35"/>
        <v>0</v>
      </c>
      <c r="G182" s="39">
        <f t="shared" si="36"/>
        <v>0</v>
      </c>
      <c r="H182" s="345">
        <f t="shared" si="29"/>
        <v>0</v>
      </c>
      <c r="I182" s="346"/>
      <c r="J182" s="347"/>
      <c r="K182" s="42">
        <f t="shared" si="31"/>
        <v>0</v>
      </c>
      <c r="L182" s="271"/>
      <c r="M182" s="258"/>
      <c r="N182" s="86"/>
      <c r="O182" s="253"/>
      <c r="P182" s="253"/>
      <c r="Q182" s="253"/>
      <c r="R182" s="266"/>
      <c r="S182" s="261"/>
      <c r="T182" s="261"/>
      <c r="U182" s="261"/>
      <c r="V182" s="262"/>
      <c r="W182" s="262"/>
      <c r="X182" s="262"/>
      <c r="Y182" s="262"/>
      <c r="Z182" s="263"/>
      <c r="AA182" s="262"/>
      <c r="AB182" s="263"/>
      <c r="AC182" s="264"/>
      <c r="AD182" s="265"/>
    </row>
    <row r="183" spans="1:30" ht="15.75" hidden="1" thickBot="1">
      <c r="A183" s="252">
        <v>47253</v>
      </c>
      <c r="B183" s="40">
        <f t="shared" si="32"/>
        <v>176</v>
      </c>
      <c r="C183" s="37">
        <f t="shared" si="34"/>
        <v>0</v>
      </c>
      <c r="D183" s="41">
        <f t="shared" si="30"/>
        <v>0</v>
      </c>
      <c r="E183" s="38">
        <f t="shared" si="33"/>
        <v>0</v>
      </c>
      <c r="F183" s="39">
        <f t="shared" si="35"/>
        <v>0</v>
      </c>
      <c r="G183" s="39">
        <f t="shared" si="36"/>
        <v>0</v>
      </c>
      <c r="H183" s="345">
        <f t="shared" si="29"/>
        <v>0</v>
      </c>
      <c r="I183" s="346"/>
      <c r="J183" s="347"/>
      <c r="K183" s="42">
        <f t="shared" si="31"/>
        <v>0</v>
      </c>
      <c r="L183" s="271"/>
      <c r="M183" s="258"/>
      <c r="N183" s="86"/>
      <c r="O183" s="253"/>
      <c r="P183" s="253"/>
      <c r="Q183" s="253"/>
      <c r="R183" s="266"/>
      <c r="S183" s="261"/>
      <c r="T183" s="261"/>
      <c r="U183" s="261"/>
      <c r="V183" s="262"/>
      <c r="W183" s="262"/>
      <c r="X183" s="262"/>
      <c r="Y183" s="262"/>
      <c r="Z183" s="263"/>
      <c r="AA183" s="262"/>
      <c r="AB183" s="263"/>
      <c r="AC183" s="264"/>
      <c r="AD183" s="265"/>
    </row>
    <row r="184" spans="1:30" ht="15.75" hidden="1" thickBot="1">
      <c r="A184" s="252">
        <v>47284</v>
      </c>
      <c r="B184" s="40">
        <f t="shared" si="32"/>
        <v>177</v>
      </c>
      <c r="C184" s="37">
        <f t="shared" si="34"/>
        <v>0</v>
      </c>
      <c r="D184" s="41">
        <f t="shared" si="30"/>
        <v>0</v>
      </c>
      <c r="E184" s="38">
        <f t="shared" si="33"/>
        <v>0</v>
      </c>
      <c r="F184" s="39">
        <f t="shared" si="35"/>
        <v>0</v>
      </c>
      <c r="G184" s="39">
        <f t="shared" si="36"/>
        <v>0</v>
      </c>
      <c r="H184" s="345">
        <f t="shared" si="29"/>
        <v>0</v>
      </c>
      <c r="I184" s="346"/>
      <c r="J184" s="347"/>
      <c r="K184" s="42">
        <f t="shared" si="31"/>
        <v>0</v>
      </c>
      <c r="L184" s="271"/>
      <c r="M184" s="258"/>
      <c r="N184" s="86"/>
      <c r="O184" s="253"/>
      <c r="P184" s="253"/>
      <c r="Q184" s="253"/>
      <c r="R184" s="266"/>
      <c r="S184" s="261"/>
      <c r="T184" s="261"/>
      <c r="U184" s="261"/>
      <c r="V184" s="262"/>
      <c r="W184" s="262"/>
      <c r="X184" s="262"/>
      <c r="Y184" s="262"/>
      <c r="Z184" s="263"/>
      <c r="AA184" s="262"/>
      <c r="AB184" s="263"/>
      <c r="AC184" s="264"/>
      <c r="AD184" s="265"/>
    </row>
    <row r="185" spans="1:30" ht="15.75" hidden="1" thickBot="1">
      <c r="A185" s="252">
        <v>47314</v>
      </c>
      <c r="B185" s="40">
        <f t="shared" si="32"/>
        <v>178</v>
      </c>
      <c r="C185" s="37">
        <f t="shared" si="34"/>
        <v>0</v>
      </c>
      <c r="D185" s="41">
        <f t="shared" si="30"/>
        <v>0</v>
      </c>
      <c r="E185" s="38">
        <f t="shared" si="33"/>
        <v>0</v>
      </c>
      <c r="F185" s="39">
        <f t="shared" si="35"/>
        <v>0</v>
      </c>
      <c r="G185" s="39">
        <f t="shared" si="36"/>
        <v>0</v>
      </c>
      <c r="H185" s="345">
        <f t="shared" si="29"/>
        <v>0</v>
      </c>
      <c r="I185" s="346"/>
      <c r="J185" s="347"/>
      <c r="K185" s="42">
        <f t="shared" si="31"/>
        <v>0</v>
      </c>
      <c r="L185" s="271"/>
      <c r="M185" s="258"/>
      <c r="N185" s="86"/>
      <c r="O185" s="253"/>
      <c r="P185" s="253"/>
      <c r="Q185" s="253"/>
      <c r="R185" s="266"/>
      <c r="S185" s="261"/>
      <c r="T185" s="261"/>
      <c r="U185" s="261"/>
      <c r="V185" s="262"/>
      <c r="W185" s="262"/>
      <c r="X185" s="262"/>
      <c r="Y185" s="262"/>
      <c r="Z185" s="263"/>
      <c r="AA185" s="262"/>
      <c r="AB185" s="263"/>
      <c r="AC185" s="264"/>
      <c r="AD185" s="265"/>
    </row>
    <row r="186" spans="1:30" ht="15.75" hidden="1" thickBot="1">
      <c r="A186" s="252">
        <v>47345</v>
      </c>
      <c r="B186" s="40">
        <f t="shared" si="32"/>
        <v>179</v>
      </c>
      <c r="C186" s="37">
        <f t="shared" si="34"/>
        <v>0</v>
      </c>
      <c r="D186" s="41">
        <f t="shared" si="30"/>
        <v>0</v>
      </c>
      <c r="E186" s="38">
        <f t="shared" si="33"/>
        <v>0</v>
      </c>
      <c r="F186" s="39">
        <f t="shared" si="35"/>
        <v>0</v>
      </c>
      <c r="G186" s="39">
        <f t="shared" si="36"/>
        <v>0</v>
      </c>
      <c r="H186" s="345">
        <f t="shared" si="29"/>
        <v>0</v>
      </c>
      <c r="I186" s="346"/>
      <c r="J186" s="347"/>
      <c r="K186" s="42">
        <f t="shared" si="31"/>
        <v>0</v>
      </c>
      <c r="L186" s="271"/>
      <c r="M186" s="258"/>
      <c r="N186" s="86"/>
      <c r="O186" s="253"/>
      <c r="P186" s="253"/>
      <c r="Q186" s="253"/>
      <c r="R186" s="266"/>
      <c r="S186" s="261"/>
      <c r="T186" s="261"/>
      <c r="U186" s="261"/>
      <c r="V186" s="262"/>
      <c r="W186" s="262"/>
      <c r="X186" s="262"/>
      <c r="Y186" s="262"/>
      <c r="Z186" s="263"/>
      <c r="AA186" s="262"/>
      <c r="AB186" s="263"/>
      <c r="AC186" s="264"/>
      <c r="AD186" s="265"/>
    </row>
    <row r="187" spans="1:30" ht="15.75" hidden="1" thickBot="1">
      <c r="A187" s="252">
        <v>47376</v>
      </c>
      <c r="B187" s="40">
        <f t="shared" si="32"/>
        <v>180</v>
      </c>
      <c r="C187" s="37">
        <f t="shared" si="34"/>
        <v>0</v>
      </c>
      <c r="D187" s="41">
        <f t="shared" si="30"/>
        <v>0</v>
      </c>
      <c r="E187" s="38">
        <f t="shared" si="33"/>
        <v>0</v>
      </c>
      <c r="F187" s="39">
        <f t="shared" si="35"/>
        <v>0</v>
      </c>
      <c r="G187" s="39">
        <f t="shared" si="36"/>
        <v>0</v>
      </c>
      <c r="H187" s="345">
        <f t="shared" si="29"/>
        <v>0</v>
      </c>
      <c r="I187" s="346"/>
      <c r="J187" s="347"/>
      <c r="K187" s="42">
        <f t="shared" si="31"/>
        <v>0</v>
      </c>
      <c r="L187" s="271"/>
      <c r="M187" s="258"/>
      <c r="N187" s="86"/>
      <c r="O187" s="253"/>
      <c r="P187" s="253"/>
      <c r="Q187" s="253"/>
      <c r="R187" s="266"/>
      <c r="S187" s="261"/>
      <c r="T187" s="261"/>
      <c r="U187" s="261"/>
      <c r="V187" s="262"/>
      <c r="W187" s="262"/>
      <c r="X187" s="262"/>
      <c r="Y187" s="262"/>
      <c r="Z187" s="263"/>
      <c r="AA187" s="262"/>
      <c r="AB187" s="263"/>
      <c r="AC187" s="264"/>
      <c r="AD187" s="265"/>
    </row>
    <row r="188" spans="1:30" ht="15.75" hidden="1" thickBot="1">
      <c r="A188" s="252">
        <v>47406</v>
      </c>
      <c r="B188" s="40">
        <f t="shared" si="32"/>
        <v>181</v>
      </c>
      <c r="C188" s="37">
        <f t="shared" si="34"/>
        <v>0</v>
      </c>
      <c r="D188" s="41">
        <f t="shared" si="30"/>
        <v>0</v>
      </c>
      <c r="E188" s="38">
        <f t="shared" si="33"/>
        <v>0</v>
      </c>
      <c r="F188" s="39">
        <f t="shared" si="35"/>
        <v>0</v>
      </c>
      <c r="G188" s="39">
        <f t="shared" si="36"/>
        <v>0</v>
      </c>
      <c r="H188" s="345">
        <f t="shared" si="29"/>
        <v>0</v>
      </c>
      <c r="I188" s="346"/>
      <c r="J188" s="347"/>
      <c r="K188" s="42">
        <f t="shared" si="31"/>
        <v>0</v>
      </c>
      <c r="L188" s="271"/>
      <c r="M188" s="258"/>
      <c r="N188" s="86"/>
      <c r="O188" s="253"/>
      <c r="P188" s="253"/>
      <c r="Q188" s="253"/>
      <c r="R188" s="266"/>
      <c r="S188" s="261"/>
      <c r="T188" s="261"/>
      <c r="U188" s="261"/>
      <c r="V188" s="262"/>
      <c r="W188" s="262"/>
      <c r="X188" s="262"/>
      <c r="Y188" s="262"/>
      <c r="Z188" s="263"/>
      <c r="AA188" s="262"/>
      <c r="AB188" s="263"/>
      <c r="AC188" s="264"/>
      <c r="AD188" s="265"/>
    </row>
    <row r="189" spans="1:30" ht="15.75" hidden="1" thickBot="1">
      <c r="A189" s="252">
        <v>47437</v>
      </c>
      <c r="B189" s="40">
        <f t="shared" si="32"/>
        <v>182</v>
      </c>
      <c r="C189" s="37">
        <f t="shared" si="34"/>
        <v>0</v>
      </c>
      <c r="D189" s="41">
        <f t="shared" si="30"/>
        <v>0</v>
      </c>
      <c r="E189" s="38">
        <f t="shared" si="33"/>
        <v>0</v>
      </c>
      <c r="F189" s="39">
        <f t="shared" si="35"/>
        <v>0</v>
      </c>
      <c r="G189" s="39">
        <f t="shared" si="36"/>
        <v>0</v>
      </c>
      <c r="H189" s="345">
        <f t="shared" si="29"/>
        <v>0</v>
      </c>
      <c r="I189" s="346"/>
      <c r="J189" s="347"/>
      <c r="K189" s="42">
        <f t="shared" si="31"/>
        <v>0</v>
      </c>
      <c r="L189" s="271"/>
      <c r="M189" s="258"/>
      <c r="N189" s="86"/>
      <c r="O189" s="253"/>
      <c r="P189" s="253"/>
      <c r="Q189" s="253"/>
      <c r="R189" s="266"/>
      <c r="S189" s="261"/>
      <c r="T189" s="261"/>
      <c r="U189" s="261"/>
      <c r="V189" s="262"/>
      <c r="W189" s="262"/>
      <c r="X189" s="262"/>
      <c r="Y189" s="262"/>
      <c r="Z189" s="263"/>
      <c r="AA189" s="262"/>
      <c r="AB189" s="263"/>
      <c r="AC189" s="264"/>
      <c r="AD189" s="265"/>
    </row>
    <row r="190" spans="1:30" ht="15.75" hidden="1" thickBot="1">
      <c r="A190" s="252">
        <v>47467</v>
      </c>
      <c r="B190" s="40">
        <f t="shared" si="32"/>
        <v>183</v>
      </c>
      <c r="C190" s="37">
        <f t="shared" si="34"/>
        <v>0</v>
      </c>
      <c r="D190" s="41">
        <f t="shared" si="30"/>
        <v>0</v>
      </c>
      <c r="E190" s="38">
        <f t="shared" si="33"/>
        <v>0</v>
      </c>
      <c r="F190" s="39">
        <f t="shared" si="35"/>
        <v>0</v>
      </c>
      <c r="G190" s="39">
        <f t="shared" si="36"/>
        <v>0</v>
      </c>
      <c r="H190" s="345">
        <f t="shared" si="29"/>
        <v>0</v>
      </c>
      <c r="I190" s="346"/>
      <c r="J190" s="347"/>
      <c r="K190" s="42">
        <f t="shared" si="31"/>
        <v>0</v>
      </c>
      <c r="L190" s="271"/>
      <c r="M190" s="258"/>
      <c r="N190" s="86"/>
      <c r="O190" s="253"/>
      <c r="P190" s="253"/>
      <c r="Q190" s="253"/>
      <c r="R190" s="266"/>
      <c r="S190" s="261"/>
      <c r="T190" s="261"/>
      <c r="U190" s="261"/>
      <c r="V190" s="262"/>
      <c r="W190" s="262"/>
      <c r="X190" s="262"/>
      <c r="Y190" s="262"/>
      <c r="Z190" s="263"/>
      <c r="AA190" s="262"/>
      <c r="AB190" s="263"/>
      <c r="AC190" s="264"/>
      <c r="AD190" s="265"/>
    </row>
    <row r="191" spans="1:30" ht="15.75" hidden="1" thickBot="1">
      <c r="A191" s="252">
        <v>47498</v>
      </c>
      <c r="B191" s="40">
        <f t="shared" si="32"/>
        <v>184</v>
      </c>
      <c r="C191" s="37">
        <f t="shared" si="34"/>
        <v>0</v>
      </c>
      <c r="D191" s="41">
        <f t="shared" si="30"/>
        <v>0</v>
      </c>
      <c r="E191" s="38">
        <f t="shared" si="33"/>
        <v>0</v>
      </c>
      <c r="F191" s="39">
        <f t="shared" si="35"/>
        <v>0</v>
      </c>
      <c r="G191" s="39">
        <f t="shared" si="36"/>
        <v>0</v>
      </c>
      <c r="H191" s="345">
        <f t="shared" si="29"/>
        <v>0</v>
      </c>
      <c r="I191" s="346"/>
      <c r="J191" s="347"/>
      <c r="K191" s="42">
        <f t="shared" si="31"/>
        <v>0</v>
      </c>
      <c r="L191" s="271"/>
      <c r="M191" s="258"/>
      <c r="N191" s="86"/>
      <c r="O191" s="253"/>
      <c r="P191" s="253"/>
      <c r="Q191" s="253"/>
      <c r="R191" s="266"/>
      <c r="S191" s="261"/>
      <c r="T191" s="261"/>
      <c r="U191" s="261"/>
      <c r="V191" s="262"/>
      <c r="W191" s="262"/>
      <c r="X191" s="262"/>
      <c r="Y191" s="262"/>
      <c r="Z191" s="263"/>
      <c r="AA191" s="262"/>
      <c r="AB191" s="263"/>
      <c r="AC191" s="264"/>
      <c r="AD191" s="265"/>
    </row>
    <row r="192" spans="1:30" ht="15.75" hidden="1" thickBot="1">
      <c r="A192" s="252">
        <v>47529</v>
      </c>
      <c r="B192" s="40">
        <f t="shared" si="32"/>
        <v>185</v>
      </c>
      <c r="C192" s="37">
        <f t="shared" si="34"/>
        <v>0</v>
      </c>
      <c r="D192" s="41">
        <f t="shared" si="30"/>
        <v>0</v>
      </c>
      <c r="E192" s="38">
        <f t="shared" si="33"/>
        <v>0</v>
      </c>
      <c r="F192" s="39">
        <f t="shared" si="35"/>
        <v>0</v>
      </c>
      <c r="G192" s="39">
        <f t="shared" si="36"/>
        <v>0</v>
      </c>
      <c r="H192" s="345">
        <f t="shared" si="29"/>
        <v>0</v>
      </c>
      <c r="I192" s="346"/>
      <c r="J192" s="347"/>
      <c r="K192" s="42">
        <f t="shared" si="31"/>
        <v>0</v>
      </c>
      <c r="L192" s="271"/>
      <c r="M192" s="258"/>
      <c r="N192" s="86"/>
      <c r="O192" s="253"/>
      <c r="P192" s="253"/>
      <c r="Q192" s="253"/>
      <c r="R192" s="266"/>
      <c r="S192" s="261"/>
      <c r="T192" s="261"/>
      <c r="U192" s="261"/>
      <c r="V192" s="262"/>
      <c r="W192" s="262"/>
      <c r="X192" s="262"/>
      <c r="Y192" s="262"/>
      <c r="Z192" s="263"/>
      <c r="AA192" s="262"/>
      <c r="AB192" s="263"/>
      <c r="AC192" s="264"/>
      <c r="AD192" s="265"/>
    </row>
    <row r="193" spans="1:30" ht="15.75" hidden="1" thickBot="1">
      <c r="A193" s="252">
        <v>47557</v>
      </c>
      <c r="B193" s="40">
        <f t="shared" si="32"/>
        <v>186</v>
      </c>
      <c r="C193" s="37">
        <f t="shared" si="34"/>
        <v>0</v>
      </c>
      <c r="D193" s="41">
        <f t="shared" si="30"/>
        <v>0</v>
      </c>
      <c r="E193" s="38">
        <f t="shared" si="33"/>
        <v>0</v>
      </c>
      <c r="F193" s="39">
        <f t="shared" si="35"/>
        <v>0</v>
      </c>
      <c r="G193" s="39">
        <f t="shared" si="36"/>
        <v>0</v>
      </c>
      <c r="H193" s="345">
        <f t="shared" si="29"/>
        <v>0</v>
      </c>
      <c r="I193" s="346"/>
      <c r="J193" s="347"/>
      <c r="K193" s="42">
        <f t="shared" si="31"/>
        <v>0</v>
      </c>
      <c r="L193" s="271"/>
      <c r="M193" s="258"/>
      <c r="N193" s="86"/>
      <c r="O193" s="253"/>
      <c r="P193" s="253"/>
      <c r="Q193" s="253"/>
      <c r="R193" s="266"/>
      <c r="S193" s="261"/>
      <c r="T193" s="261"/>
      <c r="U193" s="261"/>
      <c r="V193" s="262"/>
      <c r="W193" s="262"/>
      <c r="X193" s="262"/>
      <c r="Y193" s="262"/>
      <c r="Z193" s="263"/>
      <c r="AA193" s="262"/>
      <c r="AB193" s="263"/>
      <c r="AC193" s="264"/>
      <c r="AD193" s="265"/>
    </row>
    <row r="194" spans="1:30" ht="15.75" hidden="1" thickBot="1">
      <c r="A194" s="252">
        <v>47588</v>
      </c>
      <c r="B194" s="40">
        <f t="shared" si="32"/>
        <v>187</v>
      </c>
      <c r="C194" s="37">
        <f t="shared" si="34"/>
        <v>0</v>
      </c>
      <c r="D194" s="41">
        <f t="shared" si="30"/>
        <v>0</v>
      </c>
      <c r="E194" s="38">
        <f t="shared" si="33"/>
        <v>0</v>
      </c>
      <c r="F194" s="39">
        <f t="shared" si="35"/>
        <v>0</v>
      </c>
      <c r="G194" s="39">
        <f t="shared" si="36"/>
        <v>0</v>
      </c>
      <c r="H194" s="345">
        <f t="shared" si="29"/>
        <v>0</v>
      </c>
      <c r="I194" s="346"/>
      <c r="J194" s="347"/>
      <c r="K194" s="42">
        <f t="shared" si="31"/>
        <v>0</v>
      </c>
      <c r="L194" s="271"/>
      <c r="M194" s="258"/>
      <c r="N194" s="86"/>
      <c r="O194" s="253"/>
      <c r="P194" s="253"/>
      <c r="Q194" s="253"/>
      <c r="R194" s="266"/>
      <c r="S194" s="261"/>
      <c r="T194" s="261"/>
      <c r="U194" s="261"/>
      <c r="V194" s="262"/>
      <c r="W194" s="262"/>
      <c r="X194" s="262"/>
      <c r="Y194" s="262"/>
      <c r="Z194" s="263"/>
      <c r="AA194" s="262"/>
      <c r="AB194" s="263"/>
      <c r="AC194" s="264"/>
      <c r="AD194" s="265"/>
    </row>
    <row r="195" spans="1:30" ht="15.75" hidden="1" thickBot="1">
      <c r="A195" s="252">
        <v>47618</v>
      </c>
      <c r="B195" s="40">
        <f t="shared" si="32"/>
        <v>188</v>
      </c>
      <c r="C195" s="37">
        <f t="shared" si="34"/>
        <v>0</v>
      </c>
      <c r="D195" s="41">
        <f t="shared" si="30"/>
        <v>0</v>
      </c>
      <c r="E195" s="38">
        <f t="shared" si="33"/>
        <v>0</v>
      </c>
      <c r="F195" s="39">
        <f t="shared" si="35"/>
        <v>0</v>
      </c>
      <c r="G195" s="39">
        <f t="shared" si="36"/>
        <v>0</v>
      </c>
      <c r="H195" s="345">
        <f t="shared" si="29"/>
        <v>0</v>
      </c>
      <c r="I195" s="346"/>
      <c r="J195" s="347"/>
      <c r="K195" s="42">
        <f t="shared" si="31"/>
        <v>0</v>
      </c>
      <c r="L195" s="271"/>
      <c r="M195" s="258"/>
      <c r="N195" s="86"/>
      <c r="O195" s="253"/>
      <c r="P195" s="253"/>
      <c r="Q195" s="253"/>
      <c r="R195" s="266"/>
      <c r="S195" s="261"/>
      <c r="T195" s="261"/>
      <c r="U195" s="261"/>
      <c r="V195" s="262"/>
      <c r="W195" s="262"/>
      <c r="X195" s="262"/>
      <c r="Y195" s="262"/>
      <c r="Z195" s="263"/>
      <c r="AA195" s="262"/>
      <c r="AB195" s="263"/>
      <c r="AC195" s="264"/>
      <c r="AD195" s="265"/>
    </row>
    <row r="196" spans="1:30" ht="15.75" hidden="1" thickBot="1">
      <c r="A196" s="252">
        <v>47649</v>
      </c>
      <c r="B196" s="40">
        <f t="shared" si="32"/>
        <v>189</v>
      </c>
      <c r="C196" s="37">
        <f t="shared" si="34"/>
        <v>0</v>
      </c>
      <c r="D196" s="41">
        <f t="shared" si="30"/>
        <v>0</v>
      </c>
      <c r="E196" s="38">
        <f t="shared" si="33"/>
        <v>0</v>
      </c>
      <c r="F196" s="39">
        <f t="shared" si="35"/>
        <v>0</v>
      </c>
      <c r="G196" s="39">
        <f t="shared" si="36"/>
        <v>0</v>
      </c>
      <c r="H196" s="345">
        <f t="shared" ref="H196:H259" si="37">IF(B196&lt;=$U$2,F196,IF(D196&lt;=G195,D196+F196,IF($Q$3=1,D196*(($F$3/12)/(1-(1+($F$3/12))^-($H$3-(B196-1)-0))),$B$3*(($F$3/12)/(1-(1+($F$3/12))^-($H$3-$U$2-0))))))</f>
        <v>0</v>
      </c>
      <c r="I196" s="346"/>
      <c r="J196" s="347"/>
      <c r="K196" s="42">
        <f t="shared" si="31"/>
        <v>0</v>
      </c>
      <c r="L196" s="271"/>
      <c r="M196" s="258"/>
      <c r="N196" s="86"/>
      <c r="O196" s="253"/>
      <c r="P196" s="253"/>
      <c r="Q196" s="253"/>
      <c r="R196" s="266"/>
      <c r="S196" s="261"/>
      <c r="T196" s="261"/>
      <c r="U196" s="261"/>
      <c r="V196" s="262"/>
      <c r="W196" s="262"/>
      <c r="X196" s="262"/>
      <c r="Y196" s="262"/>
      <c r="Z196" s="263"/>
      <c r="AA196" s="262"/>
      <c r="AB196" s="263"/>
      <c r="AC196" s="264"/>
      <c r="AD196" s="265"/>
    </row>
    <row r="197" spans="1:30" ht="15.75" hidden="1" thickBot="1">
      <c r="A197" s="252">
        <v>47679</v>
      </c>
      <c r="B197" s="40">
        <f t="shared" si="32"/>
        <v>190</v>
      </c>
      <c r="C197" s="37">
        <f t="shared" si="34"/>
        <v>0</v>
      </c>
      <c r="D197" s="41">
        <f t="shared" ref="D197:D260" si="38">IF(OR(D196&lt;0,D196&lt;H196),0,(IF(L196=0,D196-G196,D196-L196-G196)))</f>
        <v>0</v>
      </c>
      <c r="E197" s="38">
        <f t="shared" si="33"/>
        <v>0</v>
      </c>
      <c r="F197" s="39">
        <f t="shared" si="35"/>
        <v>0</v>
      </c>
      <c r="G197" s="39">
        <f t="shared" si="36"/>
        <v>0</v>
      </c>
      <c r="H197" s="345">
        <f t="shared" si="37"/>
        <v>0</v>
      </c>
      <c r="I197" s="346"/>
      <c r="J197" s="347"/>
      <c r="K197" s="42">
        <f t="shared" si="31"/>
        <v>0</v>
      </c>
      <c r="L197" s="271"/>
      <c r="M197" s="258"/>
      <c r="N197" s="86"/>
      <c r="O197" s="253"/>
      <c r="P197" s="253"/>
      <c r="Q197" s="253"/>
      <c r="R197" s="266"/>
      <c r="S197" s="261"/>
      <c r="T197" s="261"/>
      <c r="U197" s="261"/>
      <c r="V197" s="262"/>
      <c r="W197" s="262"/>
      <c r="X197" s="262"/>
      <c r="Y197" s="262"/>
      <c r="Z197" s="263"/>
      <c r="AA197" s="262"/>
      <c r="AB197" s="263"/>
      <c r="AC197" s="264"/>
      <c r="AD197" s="265"/>
    </row>
    <row r="198" spans="1:30" ht="15.75" hidden="1" thickBot="1">
      <c r="A198" s="252">
        <v>47710</v>
      </c>
      <c r="B198" s="40">
        <f t="shared" si="32"/>
        <v>191</v>
      </c>
      <c r="C198" s="37">
        <f t="shared" si="34"/>
        <v>0</v>
      </c>
      <c r="D198" s="41">
        <f t="shared" si="38"/>
        <v>0</v>
      </c>
      <c r="E198" s="38">
        <f t="shared" si="33"/>
        <v>0</v>
      </c>
      <c r="F198" s="39">
        <f t="shared" si="35"/>
        <v>0</v>
      </c>
      <c r="G198" s="39">
        <f t="shared" si="36"/>
        <v>0</v>
      </c>
      <c r="H198" s="345">
        <f t="shared" si="37"/>
        <v>0</v>
      </c>
      <c r="I198" s="346"/>
      <c r="J198" s="347"/>
      <c r="K198" s="42">
        <f t="shared" si="31"/>
        <v>0</v>
      </c>
      <c r="L198" s="271"/>
      <c r="M198" s="258"/>
      <c r="N198" s="86"/>
      <c r="O198" s="253"/>
      <c r="P198" s="253"/>
      <c r="Q198" s="253"/>
      <c r="R198" s="266"/>
      <c r="S198" s="261"/>
      <c r="T198" s="261"/>
      <c r="U198" s="261"/>
      <c r="V198" s="262"/>
      <c r="W198" s="262"/>
      <c r="X198" s="262"/>
      <c r="Y198" s="262"/>
      <c r="Z198" s="263"/>
      <c r="AA198" s="262"/>
      <c r="AB198" s="263"/>
      <c r="AC198" s="264"/>
      <c r="AD198" s="265"/>
    </row>
    <row r="199" spans="1:30" ht="15.75" hidden="1" thickBot="1">
      <c r="A199" s="252">
        <v>47741</v>
      </c>
      <c r="B199" s="40">
        <f t="shared" si="32"/>
        <v>192</v>
      </c>
      <c r="C199" s="37">
        <f t="shared" si="34"/>
        <v>0</v>
      </c>
      <c r="D199" s="41">
        <f t="shared" si="38"/>
        <v>0</v>
      </c>
      <c r="E199" s="38">
        <f t="shared" si="33"/>
        <v>0</v>
      </c>
      <c r="F199" s="39">
        <f t="shared" si="35"/>
        <v>0</v>
      </c>
      <c r="G199" s="39">
        <f t="shared" si="36"/>
        <v>0</v>
      </c>
      <c r="H199" s="345">
        <f t="shared" si="37"/>
        <v>0</v>
      </c>
      <c r="I199" s="346"/>
      <c r="J199" s="347"/>
      <c r="K199" s="42">
        <f t="shared" si="31"/>
        <v>0</v>
      </c>
      <c r="L199" s="271"/>
      <c r="M199" s="258"/>
      <c r="N199" s="86"/>
      <c r="O199" s="253"/>
      <c r="P199" s="253"/>
      <c r="Q199" s="253"/>
      <c r="R199" s="266"/>
      <c r="S199" s="261"/>
      <c r="T199" s="261"/>
      <c r="U199" s="261"/>
      <c r="V199" s="262"/>
      <c r="W199" s="262"/>
      <c r="X199" s="262"/>
      <c r="Y199" s="262"/>
      <c r="Z199" s="263"/>
      <c r="AA199" s="262"/>
      <c r="AB199" s="263"/>
      <c r="AC199" s="264"/>
      <c r="AD199" s="265"/>
    </row>
    <row r="200" spans="1:30" ht="15.75" hidden="1" thickBot="1">
      <c r="A200" s="252">
        <v>47771</v>
      </c>
      <c r="B200" s="40">
        <f t="shared" si="32"/>
        <v>193</v>
      </c>
      <c r="C200" s="37">
        <f t="shared" si="34"/>
        <v>0</v>
      </c>
      <c r="D200" s="41">
        <f t="shared" si="38"/>
        <v>0</v>
      </c>
      <c r="E200" s="38">
        <f t="shared" si="33"/>
        <v>0</v>
      </c>
      <c r="F200" s="39">
        <f t="shared" si="35"/>
        <v>0</v>
      </c>
      <c r="G200" s="39">
        <f t="shared" si="36"/>
        <v>0</v>
      </c>
      <c r="H200" s="345">
        <f t="shared" si="37"/>
        <v>0</v>
      </c>
      <c r="I200" s="346"/>
      <c r="J200" s="347"/>
      <c r="K200" s="42">
        <f t="shared" ref="K200:K263" si="39">IF(H200=0,0,H200+$O$2)</f>
        <v>0</v>
      </c>
      <c r="L200" s="271"/>
      <c r="M200" s="258"/>
      <c r="N200" s="86"/>
      <c r="O200" s="253"/>
      <c r="P200" s="253"/>
      <c r="Q200" s="253"/>
      <c r="R200" s="266"/>
      <c r="S200" s="261"/>
      <c r="T200" s="261"/>
      <c r="U200" s="261"/>
      <c r="V200" s="262"/>
      <c r="W200" s="262"/>
      <c r="X200" s="262"/>
      <c r="Y200" s="262"/>
      <c r="Z200" s="263"/>
      <c r="AA200" s="262"/>
      <c r="AB200" s="263"/>
      <c r="AC200" s="264"/>
      <c r="AD200" s="265"/>
    </row>
    <row r="201" spans="1:30" ht="15.75" hidden="1" thickBot="1">
      <c r="A201" s="252">
        <v>47802</v>
      </c>
      <c r="B201" s="40">
        <f t="shared" ref="B201:B264" si="40">B200+1</f>
        <v>194</v>
      </c>
      <c r="C201" s="37">
        <f t="shared" si="34"/>
        <v>0</v>
      </c>
      <c r="D201" s="41">
        <f t="shared" si="38"/>
        <v>0</v>
      </c>
      <c r="E201" s="38">
        <f t="shared" ref="E201:E264" si="41">IF(D201&gt;0,$O$2,0)</f>
        <v>0</v>
      </c>
      <c r="F201" s="39">
        <f t="shared" si="35"/>
        <v>0</v>
      </c>
      <c r="G201" s="39">
        <f t="shared" si="36"/>
        <v>0</v>
      </c>
      <c r="H201" s="345">
        <f t="shared" si="37"/>
        <v>0</v>
      </c>
      <c r="I201" s="346"/>
      <c r="J201" s="347"/>
      <c r="K201" s="42">
        <f t="shared" si="39"/>
        <v>0</v>
      </c>
      <c r="L201" s="271"/>
      <c r="M201" s="258"/>
      <c r="N201" s="86"/>
      <c r="O201" s="253"/>
      <c r="P201" s="253"/>
      <c r="Q201" s="253"/>
      <c r="R201" s="266"/>
      <c r="S201" s="261"/>
      <c r="T201" s="261"/>
      <c r="U201" s="261"/>
      <c r="V201" s="262"/>
      <c r="W201" s="262"/>
      <c r="X201" s="262"/>
      <c r="Y201" s="262"/>
      <c r="Z201" s="263"/>
      <c r="AA201" s="262"/>
      <c r="AB201" s="263"/>
      <c r="AC201" s="264"/>
      <c r="AD201" s="265"/>
    </row>
    <row r="202" spans="1:30" ht="15.75" hidden="1" thickBot="1">
      <c r="A202" s="252">
        <v>47832</v>
      </c>
      <c r="B202" s="40">
        <f t="shared" si="40"/>
        <v>195</v>
      </c>
      <c r="C202" s="37">
        <f t="shared" ref="C202:C265" si="42">D202-G202</f>
        <v>0</v>
      </c>
      <c r="D202" s="41">
        <f t="shared" si="38"/>
        <v>0</v>
      </c>
      <c r="E202" s="38">
        <f t="shared" si="41"/>
        <v>0</v>
      </c>
      <c r="F202" s="39">
        <f t="shared" ref="F202:F265" si="43">D202*($F$3/12)</f>
        <v>0</v>
      </c>
      <c r="G202" s="39">
        <f t="shared" si="36"/>
        <v>0</v>
      </c>
      <c r="H202" s="345">
        <f t="shared" si="37"/>
        <v>0</v>
      </c>
      <c r="I202" s="346"/>
      <c r="J202" s="347"/>
      <c r="K202" s="42">
        <f t="shared" si="39"/>
        <v>0</v>
      </c>
      <c r="L202" s="271"/>
      <c r="M202" s="258"/>
      <c r="N202" s="86"/>
      <c r="O202" s="253"/>
      <c r="P202" s="253"/>
      <c r="Q202" s="253"/>
      <c r="R202" s="266"/>
      <c r="S202" s="261"/>
      <c r="T202" s="261"/>
      <c r="U202" s="261"/>
      <c r="V202" s="262"/>
      <c r="W202" s="262"/>
      <c r="X202" s="262"/>
      <c r="Y202" s="262"/>
      <c r="Z202" s="263"/>
      <c r="AA202" s="262"/>
      <c r="AB202" s="263"/>
      <c r="AC202" s="264"/>
      <c r="AD202" s="265"/>
    </row>
    <row r="203" spans="1:30" ht="15.75" hidden="1" thickBot="1">
      <c r="A203" s="252">
        <v>47863</v>
      </c>
      <c r="B203" s="40">
        <f t="shared" si="40"/>
        <v>196</v>
      </c>
      <c r="C203" s="37">
        <f t="shared" si="42"/>
        <v>0</v>
      </c>
      <c r="D203" s="41">
        <f t="shared" si="38"/>
        <v>0</v>
      </c>
      <c r="E203" s="38">
        <f t="shared" si="41"/>
        <v>0</v>
      </c>
      <c r="F203" s="39">
        <f t="shared" si="43"/>
        <v>0</v>
      </c>
      <c r="G203" s="39">
        <f t="shared" si="36"/>
        <v>0</v>
      </c>
      <c r="H203" s="345">
        <f t="shared" si="37"/>
        <v>0</v>
      </c>
      <c r="I203" s="346"/>
      <c r="J203" s="347"/>
      <c r="K203" s="42">
        <f t="shared" si="39"/>
        <v>0</v>
      </c>
      <c r="L203" s="271"/>
      <c r="M203" s="258"/>
      <c r="N203" s="86"/>
      <c r="O203" s="253"/>
      <c r="P203" s="253"/>
      <c r="Q203" s="253"/>
      <c r="R203" s="266"/>
      <c r="S203" s="261"/>
      <c r="T203" s="261"/>
      <c r="U203" s="261"/>
      <c r="V203" s="262"/>
      <c r="W203" s="262"/>
      <c r="X203" s="262"/>
      <c r="Y203" s="262"/>
      <c r="Z203" s="263"/>
      <c r="AA203" s="262"/>
      <c r="AB203" s="263"/>
      <c r="AC203" s="264"/>
      <c r="AD203" s="265"/>
    </row>
    <row r="204" spans="1:30" ht="15.75" hidden="1" thickBot="1">
      <c r="A204" s="252">
        <v>47894</v>
      </c>
      <c r="B204" s="40">
        <f t="shared" si="40"/>
        <v>197</v>
      </c>
      <c r="C204" s="37">
        <f t="shared" si="42"/>
        <v>0</v>
      </c>
      <c r="D204" s="41">
        <f t="shared" si="38"/>
        <v>0</v>
      </c>
      <c r="E204" s="38">
        <f t="shared" si="41"/>
        <v>0</v>
      </c>
      <c r="F204" s="39">
        <f t="shared" si="43"/>
        <v>0</v>
      </c>
      <c r="G204" s="39">
        <f t="shared" si="36"/>
        <v>0</v>
      </c>
      <c r="H204" s="345">
        <f t="shared" si="37"/>
        <v>0</v>
      </c>
      <c r="I204" s="346"/>
      <c r="J204" s="347"/>
      <c r="K204" s="42">
        <f t="shared" si="39"/>
        <v>0</v>
      </c>
      <c r="L204" s="271"/>
      <c r="M204" s="258"/>
      <c r="N204" s="86"/>
      <c r="O204" s="253"/>
      <c r="P204" s="253"/>
      <c r="Q204" s="253"/>
      <c r="R204" s="266"/>
      <c r="S204" s="261"/>
      <c r="T204" s="261"/>
      <c r="U204" s="261"/>
      <c r="V204" s="262"/>
      <c r="W204" s="262"/>
      <c r="X204" s="262"/>
      <c r="Y204" s="262"/>
      <c r="Z204" s="263"/>
      <c r="AA204" s="262"/>
      <c r="AB204" s="263"/>
      <c r="AC204" s="264"/>
      <c r="AD204" s="265"/>
    </row>
    <row r="205" spans="1:30" ht="15.75" hidden="1" thickBot="1">
      <c r="A205" s="252">
        <v>47922</v>
      </c>
      <c r="B205" s="40">
        <f t="shared" si="40"/>
        <v>198</v>
      </c>
      <c r="C205" s="37">
        <f t="shared" si="42"/>
        <v>0</v>
      </c>
      <c r="D205" s="41">
        <f t="shared" si="38"/>
        <v>0</v>
      </c>
      <c r="E205" s="38">
        <f t="shared" si="41"/>
        <v>0</v>
      </c>
      <c r="F205" s="39">
        <f t="shared" si="43"/>
        <v>0</v>
      </c>
      <c r="G205" s="39">
        <f t="shared" si="36"/>
        <v>0</v>
      </c>
      <c r="H205" s="345">
        <f t="shared" si="37"/>
        <v>0</v>
      </c>
      <c r="I205" s="346"/>
      <c r="J205" s="347"/>
      <c r="K205" s="42">
        <f t="shared" si="39"/>
        <v>0</v>
      </c>
      <c r="L205" s="271"/>
      <c r="M205" s="258"/>
      <c r="N205" s="86"/>
      <c r="O205" s="253"/>
      <c r="P205" s="253"/>
      <c r="Q205" s="253"/>
      <c r="R205" s="266"/>
      <c r="S205" s="261"/>
      <c r="T205" s="261"/>
      <c r="U205" s="261"/>
      <c r="V205" s="262"/>
      <c r="W205" s="262"/>
      <c r="X205" s="262"/>
      <c r="Y205" s="262"/>
      <c r="Z205" s="263"/>
      <c r="AA205" s="262"/>
      <c r="AB205" s="263"/>
      <c r="AC205" s="264"/>
      <c r="AD205" s="265"/>
    </row>
    <row r="206" spans="1:30" ht="15.75" hidden="1" thickBot="1">
      <c r="A206" s="252">
        <v>47953</v>
      </c>
      <c r="B206" s="40">
        <f t="shared" si="40"/>
        <v>199</v>
      </c>
      <c r="C206" s="37">
        <f t="shared" si="42"/>
        <v>0</v>
      </c>
      <c r="D206" s="41">
        <f t="shared" si="38"/>
        <v>0</v>
      </c>
      <c r="E206" s="38">
        <f t="shared" si="41"/>
        <v>0</v>
      </c>
      <c r="F206" s="39">
        <f t="shared" si="43"/>
        <v>0</v>
      </c>
      <c r="G206" s="39">
        <f t="shared" si="36"/>
        <v>0</v>
      </c>
      <c r="H206" s="345">
        <f t="shared" si="37"/>
        <v>0</v>
      </c>
      <c r="I206" s="346"/>
      <c r="J206" s="347"/>
      <c r="K206" s="42">
        <f t="shared" si="39"/>
        <v>0</v>
      </c>
      <c r="L206" s="271"/>
      <c r="M206" s="258"/>
      <c r="N206" s="86"/>
      <c r="O206" s="253"/>
      <c r="P206" s="253"/>
      <c r="Q206" s="253"/>
      <c r="R206" s="266"/>
      <c r="S206" s="261"/>
      <c r="T206" s="261"/>
      <c r="U206" s="261"/>
      <c r="V206" s="262"/>
      <c r="W206" s="262"/>
      <c r="X206" s="262"/>
      <c r="Y206" s="262"/>
      <c r="Z206" s="263"/>
      <c r="AA206" s="262"/>
      <c r="AB206" s="263"/>
      <c r="AC206" s="264"/>
      <c r="AD206" s="265"/>
    </row>
    <row r="207" spans="1:30" ht="15.75" hidden="1" thickBot="1">
      <c r="A207" s="252">
        <v>47983</v>
      </c>
      <c r="B207" s="40">
        <f t="shared" si="40"/>
        <v>200</v>
      </c>
      <c r="C207" s="37">
        <f t="shared" si="42"/>
        <v>0</v>
      </c>
      <c r="D207" s="41">
        <f t="shared" si="38"/>
        <v>0</v>
      </c>
      <c r="E207" s="38">
        <f t="shared" si="41"/>
        <v>0</v>
      </c>
      <c r="F207" s="39">
        <f t="shared" si="43"/>
        <v>0</v>
      </c>
      <c r="G207" s="39">
        <f t="shared" si="36"/>
        <v>0</v>
      </c>
      <c r="H207" s="345">
        <f t="shared" si="37"/>
        <v>0</v>
      </c>
      <c r="I207" s="346"/>
      <c r="J207" s="347"/>
      <c r="K207" s="42">
        <f t="shared" si="39"/>
        <v>0</v>
      </c>
      <c r="L207" s="271"/>
      <c r="M207" s="258"/>
      <c r="N207" s="86"/>
      <c r="O207" s="253"/>
      <c r="P207" s="253"/>
      <c r="Q207" s="253"/>
      <c r="R207" s="266"/>
      <c r="S207" s="261"/>
      <c r="T207" s="261"/>
      <c r="U207" s="261"/>
      <c r="V207" s="262"/>
      <c r="W207" s="262"/>
      <c r="X207" s="262"/>
      <c r="Y207" s="262"/>
      <c r="Z207" s="263"/>
      <c r="AA207" s="262"/>
      <c r="AB207" s="263"/>
      <c r="AC207" s="264"/>
      <c r="AD207" s="265"/>
    </row>
    <row r="208" spans="1:30" ht="15.75" hidden="1" thickBot="1">
      <c r="A208" s="252">
        <v>48014</v>
      </c>
      <c r="B208" s="40">
        <f t="shared" si="40"/>
        <v>201</v>
      </c>
      <c r="C208" s="37">
        <f t="shared" si="42"/>
        <v>0</v>
      </c>
      <c r="D208" s="41">
        <f t="shared" si="38"/>
        <v>0</v>
      </c>
      <c r="E208" s="38">
        <f t="shared" si="41"/>
        <v>0</v>
      </c>
      <c r="F208" s="39">
        <f t="shared" si="43"/>
        <v>0</v>
      </c>
      <c r="G208" s="39">
        <f t="shared" si="36"/>
        <v>0</v>
      </c>
      <c r="H208" s="345">
        <f t="shared" si="37"/>
        <v>0</v>
      </c>
      <c r="I208" s="346"/>
      <c r="J208" s="347"/>
      <c r="K208" s="42">
        <f t="shared" si="39"/>
        <v>0</v>
      </c>
      <c r="L208" s="271"/>
      <c r="M208" s="258"/>
      <c r="N208" s="86"/>
      <c r="O208" s="253"/>
      <c r="P208" s="253"/>
      <c r="Q208" s="253"/>
      <c r="R208" s="266"/>
      <c r="S208" s="261"/>
      <c r="T208" s="261"/>
      <c r="U208" s="261"/>
      <c r="V208" s="262"/>
      <c r="W208" s="262"/>
      <c r="X208" s="262"/>
      <c r="Y208" s="262"/>
      <c r="Z208" s="263"/>
      <c r="AA208" s="262"/>
      <c r="AB208" s="263"/>
      <c r="AC208" s="264"/>
      <c r="AD208" s="265"/>
    </row>
    <row r="209" spans="1:30" ht="15.75" hidden="1" thickBot="1">
      <c r="A209" s="252">
        <v>48044</v>
      </c>
      <c r="B209" s="40">
        <f t="shared" si="40"/>
        <v>202</v>
      </c>
      <c r="C209" s="37">
        <f t="shared" si="42"/>
        <v>0</v>
      </c>
      <c r="D209" s="41">
        <f t="shared" si="38"/>
        <v>0</v>
      </c>
      <c r="E209" s="38">
        <f t="shared" si="41"/>
        <v>0</v>
      </c>
      <c r="F209" s="39">
        <f t="shared" si="43"/>
        <v>0</v>
      </c>
      <c r="G209" s="39">
        <f t="shared" si="36"/>
        <v>0</v>
      </c>
      <c r="H209" s="345">
        <f t="shared" si="37"/>
        <v>0</v>
      </c>
      <c r="I209" s="346"/>
      <c r="J209" s="347"/>
      <c r="K209" s="42">
        <f t="shared" si="39"/>
        <v>0</v>
      </c>
      <c r="L209" s="271"/>
      <c r="M209" s="258"/>
      <c r="N209" s="86"/>
      <c r="O209" s="253"/>
      <c r="P209" s="253"/>
      <c r="Q209" s="253"/>
      <c r="R209" s="266"/>
      <c r="S209" s="261"/>
      <c r="T209" s="261"/>
      <c r="U209" s="261"/>
      <c r="V209" s="262"/>
      <c r="W209" s="262"/>
      <c r="X209" s="262"/>
      <c r="Y209" s="262"/>
      <c r="Z209" s="263"/>
      <c r="AA209" s="262"/>
      <c r="AB209" s="263"/>
      <c r="AC209" s="264"/>
      <c r="AD209" s="265"/>
    </row>
    <row r="210" spans="1:30" ht="15.75" hidden="1" thickBot="1">
      <c r="A210" s="252">
        <v>48075</v>
      </c>
      <c r="B210" s="40">
        <f t="shared" si="40"/>
        <v>203</v>
      </c>
      <c r="C210" s="37">
        <f t="shared" si="42"/>
        <v>0</v>
      </c>
      <c r="D210" s="41">
        <f t="shared" si="38"/>
        <v>0</v>
      </c>
      <c r="E210" s="38">
        <f t="shared" si="41"/>
        <v>0</v>
      </c>
      <c r="F210" s="39">
        <f t="shared" si="43"/>
        <v>0</v>
      </c>
      <c r="G210" s="39">
        <f t="shared" si="36"/>
        <v>0</v>
      </c>
      <c r="H210" s="345">
        <f t="shared" si="37"/>
        <v>0</v>
      </c>
      <c r="I210" s="346"/>
      <c r="J210" s="347"/>
      <c r="K210" s="42">
        <f t="shared" si="39"/>
        <v>0</v>
      </c>
      <c r="L210" s="271"/>
      <c r="M210" s="258"/>
      <c r="N210" s="86"/>
      <c r="O210" s="253"/>
      <c r="P210" s="253"/>
      <c r="Q210" s="253"/>
      <c r="R210" s="266"/>
      <c r="S210" s="261"/>
      <c r="T210" s="261"/>
      <c r="U210" s="261"/>
      <c r="V210" s="262"/>
      <c r="W210" s="262"/>
      <c r="X210" s="262"/>
      <c r="Y210" s="262"/>
      <c r="Z210" s="263"/>
      <c r="AA210" s="262"/>
      <c r="AB210" s="263"/>
      <c r="AC210" s="264"/>
      <c r="AD210" s="265"/>
    </row>
    <row r="211" spans="1:30" ht="15.75" hidden="1" thickBot="1">
      <c r="A211" s="252">
        <v>48106</v>
      </c>
      <c r="B211" s="40">
        <f t="shared" si="40"/>
        <v>204</v>
      </c>
      <c r="C211" s="37">
        <f t="shared" si="42"/>
        <v>0</v>
      </c>
      <c r="D211" s="41">
        <f t="shared" si="38"/>
        <v>0</v>
      </c>
      <c r="E211" s="38">
        <f t="shared" si="41"/>
        <v>0</v>
      </c>
      <c r="F211" s="39">
        <f t="shared" si="43"/>
        <v>0</v>
      </c>
      <c r="G211" s="39">
        <f t="shared" si="36"/>
        <v>0</v>
      </c>
      <c r="H211" s="345">
        <f t="shared" si="37"/>
        <v>0</v>
      </c>
      <c r="I211" s="346"/>
      <c r="J211" s="347"/>
      <c r="K211" s="42">
        <f t="shared" si="39"/>
        <v>0</v>
      </c>
      <c r="L211" s="271"/>
      <c r="M211" s="258"/>
      <c r="N211" s="86"/>
      <c r="O211" s="253"/>
      <c r="P211" s="253"/>
      <c r="Q211" s="253"/>
      <c r="R211" s="266"/>
      <c r="S211" s="261"/>
      <c r="T211" s="261"/>
      <c r="U211" s="261"/>
      <c r="V211" s="262"/>
      <c r="W211" s="262"/>
      <c r="X211" s="262"/>
      <c r="Y211" s="262"/>
      <c r="Z211" s="263"/>
      <c r="AA211" s="262"/>
      <c r="AB211" s="263"/>
      <c r="AC211" s="264"/>
      <c r="AD211" s="265"/>
    </row>
    <row r="212" spans="1:30" ht="15.75" hidden="1" thickBot="1">
      <c r="A212" s="252">
        <v>48136</v>
      </c>
      <c r="B212" s="40">
        <f t="shared" si="40"/>
        <v>205</v>
      </c>
      <c r="C212" s="37">
        <f t="shared" si="42"/>
        <v>0</v>
      </c>
      <c r="D212" s="41">
        <f t="shared" si="38"/>
        <v>0</v>
      </c>
      <c r="E212" s="38">
        <f t="shared" si="41"/>
        <v>0</v>
      </c>
      <c r="F212" s="39">
        <f t="shared" si="43"/>
        <v>0</v>
      </c>
      <c r="G212" s="39">
        <f t="shared" si="36"/>
        <v>0</v>
      </c>
      <c r="H212" s="345">
        <f t="shared" si="37"/>
        <v>0</v>
      </c>
      <c r="I212" s="346"/>
      <c r="J212" s="347"/>
      <c r="K212" s="42">
        <f t="shared" si="39"/>
        <v>0</v>
      </c>
      <c r="L212" s="271"/>
      <c r="M212" s="258"/>
      <c r="N212" s="86"/>
      <c r="O212" s="253"/>
      <c r="P212" s="253"/>
      <c r="Q212" s="253"/>
      <c r="R212" s="266"/>
      <c r="S212" s="261"/>
      <c r="T212" s="261"/>
      <c r="U212" s="261"/>
      <c r="V212" s="262"/>
      <c r="W212" s="262"/>
      <c r="X212" s="262"/>
      <c r="Y212" s="262"/>
      <c r="Z212" s="263"/>
      <c r="AA212" s="262"/>
      <c r="AB212" s="263"/>
      <c r="AC212" s="264"/>
      <c r="AD212" s="265"/>
    </row>
    <row r="213" spans="1:30" ht="15.75" hidden="1" thickBot="1">
      <c r="A213" s="252">
        <v>48167</v>
      </c>
      <c r="B213" s="40">
        <f t="shared" si="40"/>
        <v>206</v>
      </c>
      <c r="C213" s="37">
        <f t="shared" si="42"/>
        <v>0</v>
      </c>
      <c r="D213" s="41">
        <f t="shared" si="38"/>
        <v>0</v>
      </c>
      <c r="E213" s="38">
        <f t="shared" si="41"/>
        <v>0</v>
      </c>
      <c r="F213" s="39">
        <f t="shared" si="43"/>
        <v>0</v>
      </c>
      <c r="G213" s="39">
        <f t="shared" si="36"/>
        <v>0</v>
      </c>
      <c r="H213" s="345">
        <f t="shared" si="37"/>
        <v>0</v>
      </c>
      <c r="I213" s="346"/>
      <c r="J213" s="347"/>
      <c r="K213" s="42">
        <f t="shared" si="39"/>
        <v>0</v>
      </c>
      <c r="L213" s="271"/>
      <c r="M213" s="258"/>
      <c r="N213" s="86"/>
      <c r="O213" s="253"/>
      <c r="P213" s="253"/>
      <c r="Q213" s="253"/>
      <c r="R213" s="266"/>
      <c r="S213" s="261"/>
      <c r="T213" s="261"/>
      <c r="U213" s="261"/>
      <c r="V213" s="262"/>
      <c r="W213" s="262"/>
      <c r="X213" s="262"/>
      <c r="Y213" s="262"/>
      <c r="Z213" s="263"/>
      <c r="AA213" s="262"/>
      <c r="AB213" s="263"/>
      <c r="AC213" s="264"/>
      <c r="AD213" s="265"/>
    </row>
    <row r="214" spans="1:30" ht="15.75" hidden="1" thickBot="1">
      <c r="A214" s="252">
        <v>48197</v>
      </c>
      <c r="B214" s="40">
        <f t="shared" si="40"/>
        <v>207</v>
      </c>
      <c r="C214" s="37">
        <f t="shared" si="42"/>
        <v>0</v>
      </c>
      <c r="D214" s="41">
        <f t="shared" si="38"/>
        <v>0</v>
      </c>
      <c r="E214" s="38">
        <f t="shared" si="41"/>
        <v>0</v>
      </c>
      <c r="F214" s="39">
        <f t="shared" si="43"/>
        <v>0</v>
      </c>
      <c r="G214" s="39">
        <f t="shared" si="36"/>
        <v>0</v>
      </c>
      <c r="H214" s="345">
        <f t="shared" si="37"/>
        <v>0</v>
      </c>
      <c r="I214" s="346"/>
      <c r="J214" s="347"/>
      <c r="K214" s="42">
        <f t="shared" si="39"/>
        <v>0</v>
      </c>
      <c r="L214" s="271"/>
      <c r="M214" s="258"/>
      <c r="N214" s="86"/>
      <c r="O214" s="253"/>
      <c r="P214" s="253"/>
      <c r="Q214" s="253"/>
      <c r="R214" s="266"/>
      <c r="S214" s="261"/>
      <c r="T214" s="261"/>
      <c r="U214" s="261"/>
      <c r="V214" s="262"/>
      <c r="W214" s="262"/>
      <c r="X214" s="262"/>
      <c r="Y214" s="262"/>
      <c r="Z214" s="263"/>
      <c r="AA214" s="262"/>
      <c r="AB214" s="263"/>
      <c r="AC214" s="264"/>
      <c r="AD214" s="265"/>
    </row>
    <row r="215" spans="1:30" ht="15.75" hidden="1" thickBot="1">
      <c r="A215" s="252">
        <v>48228</v>
      </c>
      <c r="B215" s="40">
        <f t="shared" si="40"/>
        <v>208</v>
      </c>
      <c r="C215" s="37">
        <f t="shared" si="42"/>
        <v>0</v>
      </c>
      <c r="D215" s="41">
        <f t="shared" si="38"/>
        <v>0</v>
      </c>
      <c r="E215" s="38">
        <f t="shared" si="41"/>
        <v>0</v>
      </c>
      <c r="F215" s="39">
        <f t="shared" si="43"/>
        <v>0</v>
      </c>
      <c r="G215" s="39">
        <f t="shared" si="36"/>
        <v>0</v>
      </c>
      <c r="H215" s="345">
        <f t="shared" si="37"/>
        <v>0</v>
      </c>
      <c r="I215" s="346"/>
      <c r="J215" s="347"/>
      <c r="K215" s="42">
        <f t="shared" si="39"/>
        <v>0</v>
      </c>
      <c r="L215" s="271"/>
      <c r="M215" s="258"/>
      <c r="N215" s="86"/>
      <c r="O215" s="253"/>
      <c r="P215" s="253"/>
      <c r="Q215" s="253"/>
      <c r="R215" s="266"/>
      <c r="S215" s="261"/>
      <c r="T215" s="261"/>
      <c r="U215" s="261"/>
      <c r="V215" s="262"/>
      <c r="W215" s="262"/>
      <c r="X215" s="262"/>
      <c r="Y215" s="262"/>
      <c r="Z215" s="263"/>
      <c r="AA215" s="262"/>
      <c r="AB215" s="263"/>
      <c r="AC215" s="264"/>
      <c r="AD215" s="265"/>
    </row>
    <row r="216" spans="1:30" ht="15.75" hidden="1" thickBot="1">
      <c r="A216" s="252">
        <v>48259</v>
      </c>
      <c r="B216" s="40">
        <f t="shared" si="40"/>
        <v>209</v>
      </c>
      <c r="C216" s="37">
        <f t="shared" si="42"/>
        <v>0</v>
      </c>
      <c r="D216" s="41">
        <f t="shared" si="38"/>
        <v>0</v>
      </c>
      <c r="E216" s="38">
        <f t="shared" si="41"/>
        <v>0</v>
      </c>
      <c r="F216" s="39">
        <f t="shared" si="43"/>
        <v>0</v>
      </c>
      <c r="G216" s="39">
        <f t="shared" si="36"/>
        <v>0</v>
      </c>
      <c r="H216" s="345">
        <f t="shared" si="37"/>
        <v>0</v>
      </c>
      <c r="I216" s="346"/>
      <c r="J216" s="347"/>
      <c r="K216" s="42">
        <f t="shared" si="39"/>
        <v>0</v>
      </c>
      <c r="L216" s="271"/>
      <c r="M216" s="258"/>
      <c r="N216" s="86"/>
      <c r="O216" s="253"/>
      <c r="P216" s="253"/>
      <c r="Q216" s="253"/>
      <c r="R216" s="266"/>
      <c r="S216" s="261"/>
      <c r="T216" s="261"/>
      <c r="U216" s="261"/>
      <c r="V216" s="262"/>
      <c r="W216" s="262"/>
      <c r="X216" s="262"/>
      <c r="Y216" s="262"/>
      <c r="Z216" s="263"/>
      <c r="AA216" s="262"/>
      <c r="AB216" s="263"/>
      <c r="AC216" s="264"/>
      <c r="AD216" s="265"/>
    </row>
    <row r="217" spans="1:30" ht="15.75" hidden="1" thickBot="1">
      <c r="A217" s="252">
        <v>48288</v>
      </c>
      <c r="B217" s="40">
        <f t="shared" si="40"/>
        <v>210</v>
      </c>
      <c r="C217" s="37">
        <f t="shared" si="42"/>
        <v>0</v>
      </c>
      <c r="D217" s="41">
        <f t="shared" si="38"/>
        <v>0</v>
      </c>
      <c r="E217" s="38">
        <f t="shared" si="41"/>
        <v>0</v>
      </c>
      <c r="F217" s="39">
        <f t="shared" si="43"/>
        <v>0</v>
      </c>
      <c r="G217" s="39">
        <f t="shared" si="36"/>
        <v>0</v>
      </c>
      <c r="H217" s="345">
        <f t="shared" si="37"/>
        <v>0</v>
      </c>
      <c r="I217" s="346"/>
      <c r="J217" s="347"/>
      <c r="K217" s="42">
        <f t="shared" si="39"/>
        <v>0</v>
      </c>
      <c r="L217" s="271"/>
      <c r="M217" s="258"/>
      <c r="N217" s="86"/>
      <c r="O217" s="253"/>
      <c r="P217" s="253"/>
      <c r="Q217" s="253"/>
      <c r="R217" s="266"/>
      <c r="S217" s="261"/>
      <c r="T217" s="261"/>
      <c r="U217" s="261"/>
      <c r="V217" s="262"/>
      <c r="W217" s="262"/>
      <c r="X217" s="262"/>
      <c r="Y217" s="262"/>
      <c r="Z217" s="263"/>
      <c r="AA217" s="262"/>
      <c r="AB217" s="263"/>
      <c r="AC217" s="264"/>
      <c r="AD217" s="265"/>
    </row>
    <row r="218" spans="1:30" ht="15.75" hidden="1" thickBot="1">
      <c r="A218" s="252">
        <v>48319</v>
      </c>
      <c r="B218" s="40">
        <f t="shared" si="40"/>
        <v>211</v>
      </c>
      <c r="C218" s="37">
        <f t="shared" si="42"/>
        <v>0</v>
      </c>
      <c r="D218" s="41">
        <f t="shared" si="38"/>
        <v>0</v>
      </c>
      <c r="E218" s="38">
        <f t="shared" si="41"/>
        <v>0</v>
      </c>
      <c r="F218" s="39">
        <f t="shared" si="43"/>
        <v>0</v>
      </c>
      <c r="G218" s="39">
        <f t="shared" ref="G218:G281" si="44">IF(D218&lt;=G217,D218,H218-F218)</f>
        <v>0</v>
      </c>
      <c r="H218" s="345">
        <f t="shared" si="37"/>
        <v>0</v>
      </c>
      <c r="I218" s="346"/>
      <c r="J218" s="347"/>
      <c r="K218" s="42">
        <f t="shared" si="39"/>
        <v>0</v>
      </c>
      <c r="L218" s="271"/>
      <c r="M218" s="258"/>
      <c r="N218" s="86"/>
      <c r="O218" s="253"/>
      <c r="P218" s="253"/>
      <c r="Q218" s="253"/>
      <c r="R218" s="266"/>
      <c r="S218" s="261"/>
      <c r="T218" s="261"/>
      <c r="U218" s="261"/>
      <c r="V218" s="262"/>
      <c r="W218" s="262"/>
      <c r="X218" s="262"/>
      <c r="Y218" s="262"/>
      <c r="Z218" s="263"/>
      <c r="AA218" s="262"/>
      <c r="AB218" s="263"/>
      <c r="AC218" s="264"/>
      <c r="AD218" s="265"/>
    </row>
    <row r="219" spans="1:30" ht="15.75" hidden="1" thickBot="1">
      <c r="A219" s="252">
        <v>48349</v>
      </c>
      <c r="B219" s="40">
        <f t="shared" si="40"/>
        <v>212</v>
      </c>
      <c r="C219" s="37">
        <f t="shared" si="42"/>
        <v>0</v>
      </c>
      <c r="D219" s="41">
        <f t="shared" si="38"/>
        <v>0</v>
      </c>
      <c r="E219" s="38">
        <f t="shared" si="41"/>
        <v>0</v>
      </c>
      <c r="F219" s="39">
        <f t="shared" si="43"/>
        <v>0</v>
      </c>
      <c r="G219" s="39">
        <f t="shared" si="44"/>
        <v>0</v>
      </c>
      <c r="H219" s="345">
        <f t="shared" si="37"/>
        <v>0</v>
      </c>
      <c r="I219" s="346"/>
      <c r="J219" s="347"/>
      <c r="K219" s="42">
        <f t="shared" si="39"/>
        <v>0</v>
      </c>
      <c r="L219" s="271"/>
      <c r="M219" s="258"/>
      <c r="N219" s="86"/>
      <c r="O219" s="253"/>
      <c r="P219" s="253"/>
      <c r="Q219" s="253"/>
      <c r="R219" s="266"/>
      <c r="S219" s="261"/>
      <c r="T219" s="261"/>
      <c r="U219" s="261"/>
      <c r="V219" s="262"/>
      <c r="W219" s="262"/>
      <c r="X219" s="262"/>
      <c r="Y219" s="262"/>
      <c r="Z219" s="263"/>
      <c r="AA219" s="262"/>
      <c r="AB219" s="263"/>
      <c r="AC219" s="264"/>
      <c r="AD219" s="265"/>
    </row>
    <row r="220" spans="1:30" ht="15.75" hidden="1" thickBot="1">
      <c r="A220" s="252">
        <v>48380</v>
      </c>
      <c r="B220" s="40">
        <f t="shared" si="40"/>
        <v>213</v>
      </c>
      <c r="C220" s="37">
        <f t="shared" si="42"/>
        <v>0</v>
      </c>
      <c r="D220" s="41">
        <f t="shared" si="38"/>
        <v>0</v>
      </c>
      <c r="E220" s="38">
        <f t="shared" si="41"/>
        <v>0</v>
      </c>
      <c r="F220" s="39">
        <f t="shared" si="43"/>
        <v>0</v>
      </c>
      <c r="G220" s="39">
        <f t="shared" si="44"/>
        <v>0</v>
      </c>
      <c r="H220" s="345">
        <f t="shared" si="37"/>
        <v>0</v>
      </c>
      <c r="I220" s="346"/>
      <c r="J220" s="347"/>
      <c r="K220" s="42">
        <f t="shared" si="39"/>
        <v>0</v>
      </c>
      <c r="L220" s="271"/>
      <c r="M220" s="258"/>
      <c r="N220" s="86"/>
      <c r="O220" s="253"/>
      <c r="P220" s="253"/>
      <c r="Q220" s="253"/>
      <c r="R220" s="266"/>
      <c r="S220" s="261"/>
      <c r="T220" s="261"/>
      <c r="U220" s="261"/>
      <c r="V220" s="262"/>
      <c r="W220" s="262"/>
      <c r="X220" s="262"/>
      <c r="Y220" s="262"/>
      <c r="Z220" s="263"/>
      <c r="AA220" s="262"/>
      <c r="AB220" s="263"/>
      <c r="AC220" s="264"/>
      <c r="AD220" s="265"/>
    </row>
    <row r="221" spans="1:30" ht="15.75" hidden="1" thickBot="1">
      <c r="A221" s="252">
        <v>48410</v>
      </c>
      <c r="B221" s="40">
        <f t="shared" si="40"/>
        <v>214</v>
      </c>
      <c r="C221" s="37">
        <f t="shared" si="42"/>
        <v>0</v>
      </c>
      <c r="D221" s="41">
        <f t="shared" si="38"/>
        <v>0</v>
      </c>
      <c r="E221" s="38">
        <f t="shared" si="41"/>
        <v>0</v>
      </c>
      <c r="F221" s="39">
        <f t="shared" si="43"/>
        <v>0</v>
      </c>
      <c r="G221" s="39">
        <f t="shared" si="44"/>
        <v>0</v>
      </c>
      <c r="H221" s="345">
        <f t="shared" si="37"/>
        <v>0</v>
      </c>
      <c r="I221" s="346"/>
      <c r="J221" s="347"/>
      <c r="K221" s="42">
        <f t="shared" si="39"/>
        <v>0</v>
      </c>
      <c r="L221" s="271"/>
      <c r="M221" s="258"/>
      <c r="N221" s="86"/>
      <c r="O221" s="253"/>
      <c r="P221" s="253"/>
      <c r="Q221" s="253"/>
      <c r="R221" s="266"/>
      <c r="S221" s="261"/>
      <c r="T221" s="261"/>
      <c r="U221" s="261"/>
      <c r="V221" s="262"/>
      <c r="W221" s="262"/>
      <c r="X221" s="262"/>
      <c r="Y221" s="262"/>
      <c r="Z221" s="263"/>
      <c r="AA221" s="262"/>
      <c r="AB221" s="263"/>
      <c r="AC221" s="264"/>
      <c r="AD221" s="265"/>
    </row>
    <row r="222" spans="1:30" ht="15.75" hidden="1" thickBot="1">
      <c r="A222" s="252">
        <v>48441</v>
      </c>
      <c r="B222" s="40">
        <f t="shared" si="40"/>
        <v>215</v>
      </c>
      <c r="C222" s="37">
        <f t="shared" si="42"/>
        <v>0</v>
      </c>
      <c r="D222" s="41">
        <f t="shared" si="38"/>
        <v>0</v>
      </c>
      <c r="E222" s="38">
        <f t="shared" si="41"/>
        <v>0</v>
      </c>
      <c r="F222" s="39">
        <f t="shared" si="43"/>
        <v>0</v>
      </c>
      <c r="G222" s="39">
        <f t="shared" si="44"/>
        <v>0</v>
      </c>
      <c r="H222" s="345">
        <f t="shared" si="37"/>
        <v>0</v>
      </c>
      <c r="I222" s="346"/>
      <c r="J222" s="347"/>
      <c r="K222" s="42">
        <f t="shared" si="39"/>
        <v>0</v>
      </c>
      <c r="L222" s="271"/>
      <c r="M222" s="258"/>
      <c r="N222" s="86"/>
      <c r="O222" s="253"/>
      <c r="P222" s="253"/>
      <c r="Q222" s="253"/>
      <c r="R222" s="266"/>
      <c r="S222" s="261"/>
      <c r="T222" s="261"/>
      <c r="U222" s="261"/>
      <c r="V222" s="262"/>
      <c r="W222" s="262"/>
      <c r="X222" s="262"/>
      <c r="Y222" s="262"/>
      <c r="Z222" s="263"/>
      <c r="AA222" s="262"/>
      <c r="AB222" s="263"/>
      <c r="AC222" s="264"/>
      <c r="AD222" s="265"/>
    </row>
    <row r="223" spans="1:30" ht="15.75" hidden="1" thickBot="1">
      <c r="A223" s="252">
        <v>48472</v>
      </c>
      <c r="B223" s="40">
        <f t="shared" si="40"/>
        <v>216</v>
      </c>
      <c r="C223" s="37">
        <f t="shared" si="42"/>
        <v>0</v>
      </c>
      <c r="D223" s="41">
        <f t="shared" si="38"/>
        <v>0</v>
      </c>
      <c r="E223" s="38">
        <f t="shared" si="41"/>
        <v>0</v>
      </c>
      <c r="F223" s="39">
        <f t="shared" si="43"/>
        <v>0</v>
      </c>
      <c r="G223" s="39">
        <f t="shared" si="44"/>
        <v>0</v>
      </c>
      <c r="H223" s="345">
        <f t="shared" si="37"/>
        <v>0</v>
      </c>
      <c r="I223" s="346"/>
      <c r="J223" s="347"/>
      <c r="K223" s="42">
        <f t="shared" si="39"/>
        <v>0</v>
      </c>
      <c r="L223" s="271"/>
      <c r="M223" s="258"/>
      <c r="N223" s="86"/>
      <c r="O223" s="253"/>
      <c r="P223" s="253"/>
      <c r="Q223" s="253"/>
      <c r="R223" s="266"/>
      <c r="S223" s="261"/>
      <c r="T223" s="261"/>
      <c r="U223" s="261"/>
      <c r="V223" s="262"/>
      <c r="W223" s="262"/>
      <c r="X223" s="262"/>
      <c r="Y223" s="262"/>
      <c r="Z223" s="263"/>
      <c r="AA223" s="262"/>
      <c r="AB223" s="263"/>
      <c r="AC223" s="264"/>
      <c r="AD223" s="265"/>
    </row>
    <row r="224" spans="1:30" ht="15.75" hidden="1" thickBot="1">
      <c r="A224" s="252">
        <v>48502</v>
      </c>
      <c r="B224" s="40">
        <f t="shared" si="40"/>
        <v>217</v>
      </c>
      <c r="C224" s="37">
        <f t="shared" si="42"/>
        <v>0</v>
      </c>
      <c r="D224" s="41">
        <f t="shared" si="38"/>
        <v>0</v>
      </c>
      <c r="E224" s="38">
        <f t="shared" si="41"/>
        <v>0</v>
      </c>
      <c r="F224" s="39">
        <f t="shared" si="43"/>
        <v>0</v>
      </c>
      <c r="G224" s="39">
        <f t="shared" si="44"/>
        <v>0</v>
      </c>
      <c r="H224" s="345">
        <f t="shared" si="37"/>
        <v>0</v>
      </c>
      <c r="I224" s="346"/>
      <c r="J224" s="347"/>
      <c r="K224" s="42">
        <f t="shared" si="39"/>
        <v>0</v>
      </c>
      <c r="L224" s="271"/>
      <c r="M224" s="258"/>
      <c r="N224" s="86"/>
      <c r="O224" s="253"/>
      <c r="P224" s="253"/>
      <c r="Q224" s="253"/>
      <c r="R224" s="266"/>
      <c r="S224" s="261"/>
      <c r="T224" s="261"/>
      <c r="U224" s="261"/>
      <c r="V224" s="262"/>
      <c r="W224" s="262"/>
      <c r="X224" s="262"/>
      <c r="Y224" s="262"/>
      <c r="Z224" s="263"/>
      <c r="AA224" s="262"/>
      <c r="AB224" s="263"/>
      <c r="AC224" s="264"/>
      <c r="AD224" s="265"/>
    </row>
    <row r="225" spans="1:30" ht="15.75" hidden="1" thickBot="1">
      <c r="A225" s="252">
        <v>48533</v>
      </c>
      <c r="B225" s="40">
        <f t="shared" si="40"/>
        <v>218</v>
      </c>
      <c r="C225" s="37">
        <f t="shared" si="42"/>
        <v>0</v>
      </c>
      <c r="D225" s="41">
        <f t="shared" si="38"/>
        <v>0</v>
      </c>
      <c r="E225" s="38">
        <f t="shared" si="41"/>
        <v>0</v>
      </c>
      <c r="F225" s="39">
        <f t="shared" si="43"/>
        <v>0</v>
      </c>
      <c r="G225" s="39">
        <f t="shared" si="44"/>
        <v>0</v>
      </c>
      <c r="H225" s="345">
        <f t="shared" si="37"/>
        <v>0</v>
      </c>
      <c r="I225" s="346"/>
      <c r="J225" s="347"/>
      <c r="K225" s="42">
        <f t="shared" si="39"/>
        <v>0</v>
      </c>
      <c r="L225" s="271"/>
      <c r="M225" s="258"/>
      <c r="N225" s="86"/>
      <c r="O225" s="253"/>
      <c r="P225" s="253"/>
      <c r="Q225" s="253"/>
      <c r="R225" s="266"/>
      <c r="S225" s="261"/>
      <c r="T225" s="261"/>
      <c r="U225" s="261"/>
      <c r="V225" s="262"/>
      <c r="W225" s="262"/>
      <c r="X225" s="262"/>
      <c r="Y225" s="262"/>
      <c r="Z225" s="263"/>
      <c r="AA225" s="262"/>
      <c r="AB225" s="263"/>
      <c r="AC225" s="264"/>
      <c r="AD225" s="265"/>
    </row>
    <row r="226" spans="1:30" ht="15.75" hidden="1" thickBot="1">
      <c r="A226" s="252">
        <v>48563</v>
      </c>
      <c r="B226" s="40">
        <f t="shared" si="40"/>
        <v>219</v>
      </c>
      <c r="C226" s="37">
        <f t="shared" si="42"/>
        <v>0</v>
      </c>
      <c r="D226" s="41">
        <f t="shared" si="38"/>
        <v>0</v>
      </c>
      <c r="E226" s="38">
        <f t="shared" si="41"/>
        <v>0</v>
      </c>
      <c r="F226" s="39">
        <f t="shared" si="43"/>
        <v>0</v>
      </c>
      <c r="G226" s="39">
        <f t="shared" si="44"/>
        <v>0</v>
      </c>
      <c r="H226" s="345">
        <f t="shared" si="37"/>
        <v>0</v>
      </c>
      <c r="I226" s="346"/>
      <c r="J226" s="347"/>
      <c r="K226" s="42">
        <f t="shared" si="39"/>
        <v>0</v>
      </c>
      <c r="L226" s="271"/>
      <c r="M226" s="258"/>
      <c r="N226" s="86"/>
      <c r="O226" s="253"/>
      <c r="P226" s="253"/>
      <c r="Q226" s="253"/>
      <c r="R226" s="266"/>
      <c r="S226" s="261"/>
      <c r="T226" s="261"/>
      <c r="U226" s="261"/>
      <c r="V226" s="262"/>
      <c r="W226" s="262"/>
      <c r="X226" s="262"/>
      <c r="Y226" s="262"/>
      <c r="Z226" s="263"/>
      <c r="AA226" s="262"/>
      <c r="AB226" s="263"/>
      <c r="AC226" s="264"/>
      <c r="AD226" s="265"/>
    </row>
    <row r="227" spans="1:30" ht="15.75" hidden="1" thickBot="1">
      <c r="A227" s="252">
        <v>48594</v>
      </c>
      <c r="B227" s="40">
        <f t="shared" si="40"/>
        <v>220</v>
      </c>
      <c r="C227" s="37">
        <f t="shared" si="42"/>
        <v>0</v>
      </c>
      <c r="D227" s="41">
        <f t="shared" si="38"/>
        <v>0</v>
      </c>
      <c r="E227" s="38">
        <f t="shared" si="41"/>
        <v>0</v>
      </c>
      <c r="F227" s="39">
        <f t="shared" si="43"/>
        <v>0</v>
      </c>
      <c r="G227" s="39">
        <f t="shared" si="44"/>
        <v>0</v>
      </c>
      <c r="H227" s="345">
        <f t="shared" si="37"/>
        <v>0</v>
      </c>
      <c r="I227" s="346"/>
      <c r="J227" s="347"/>
      <c r="K227" s="42">
        <f t="shared" si="39"/>
        <v>0</v>
      </c>
      <c r="L227" s="271"/>
      <c r="M227" s="258"/>
      <c r="N227" s="86"/>
      <c r="O227" s="253"/>
      <c r="P227" s="253"/>
      <c r="Q227" s="253"/>
      <c r="R227" s="266"/>
      <c r="S227" s="261"/>
      <c r="T227" s="261"/>
      <c r="U227" s="261"/>
      <c r="V227" s="262"/>
      <c r="W227" s="262"/>
      <c r="X227" s="262"/>
      <c r="Y227" s="262"/>
      <c r="Z227" s="263"/>
      <c r="AA227" s="262"/>
      <c r="AB227" s="263"/>
      <c r="AC227" s="264"/>
      <c r="AD227" s="265"/>
    </row>
    <row r="228" spans="1:30" ht="15.75" hidden="1" thickBot="1">
      <c r="A228" s="252">
        <v>48625</v>
      </c>
      <c r="B228" s="40">
        <f t="shared" si="40"/>
        <v>221</v>
      </c>
      <c r="C228" s="37">
        <f t="shared" si="42"/>
        <v>0</v>
      </c>
      <c r="D228" s="41">
        <f t="shared" si="38"/>
        <v>0</v>
      </c>
      <c r="E228" s="38">
        <f t="shared" si="41"/>
        <v>0</v>
      </c>
      <c r="F228" s="39">
        <f t="shared" si="43"/>
        <v>0</v>
      </c>
      <c r="G228" s="39">
        <f t="shared" si="44"/>
        <v>0</v>
      </c>
      <c r="H228" s="345">
        <f t="shared" si="37"/>
        <v>0</v>
      </c>
      <c r="I228" s="346"/>
      <c r="J228" s="347"/>
      <c r="K228" s="42">
        <f t="shared" si="39"/>
        <v>0</v>
      </c>
      <c r="L228" s="271"/>
      <c r="M228" s="258"/>
      <c r="N228" s="86"/>
      <c r="O228" s="253"/>
      <c r="P228" s="253"/>
      <c r="Q228" s="253"/>
      <c r="R228" s="266"/>
      <c r="S228" s="261"/>
      <c r="T228" s="261"/>
      <c r="U228" s="261"/>
      <c r="V228" s="262"/>
      <c r="W228" s="262"/>
      <c r="X228" s="262"/>
      <c r="Y228" s="262"/>
      <c r="Z228" s="263"/>
      <c r="AA228" s="262"/>
      <c r="AB228" s="263"/>
      <c r="AC228" s="264"/>
      <c r="AD228" s="265"/>
    </row>
    <row r="229" spans="1:30" ht="15.75" hidden="1" thickBot="1">
      <c r="A229" s="252">
        <v>48653</v>
      </c>
      <c r="B229" s="40">
        <f t="shared" si="40"/>
        <v>222</v>
      </c>
      <c r="C229" s="37">
        <f t="shared" si="42"/>
        <v>0</v>
      </c>
      <c r="D229" s="41">
        <f t="shared" si="38"/>
        <v>0</v>
      </c>
      <c r="E229" s="38">
        <f t="shared" si="41"/>
        <v>0</v>
      </c>
      <c r="F229" s="39">
        <f t="shared" si="43"/>
        <v>0</v>
      </c>
      <c r="G229" s="39">
        <f t="shared" si="44"/>
        <v>0</v>
      </c>
      <c r="H229" s="345">
        <f t="shared" si="37"/>
        <v>0</v>
      </c>
      <c r="I229" s="346"/>
      <c r="J229" s="347"/>
      <c r="K229" s="42">
        <f t="shared" si="39"/>
        <v>0</v>
      </c>
      <c r="L229" s="271"/>
      <c r="M229" s="258"/>
      <c r="N229" s="86"/>
      <c r="O229" s="253"/>
      <c r="P229" s="253"/>
      <c r="Q229" s="253"/>
      <c r="R229" s="266"/>
      <c r="S229" s="261"/>
      <c r="T229" s="261"/>
      <c r="U229" s="261"/>
      <c r="V229" s="262"/>
      <c r="W229" s="262"/>
      <c r="X229" s="262"/>
      <c r="Y229" s="262"/>
      <c r="Z229" s="263"/>
      <c r="AA229" s="262"/>
      <c r="AB229" s="263"/>
      <c r="AC229" s="264"/>
      <c r="AD229" s="265"/>
    </row>
    <row r="230" spans="1:30" ht="15.75" hidden="1" thickBot="1">
      <c r="A230" s="252">
        <v>48684</v>
      </c>
      <c r="B230" s="40">
        <f t="shared" si="40"/>
        <v>223</v>
      </c>
      <c r="C230" s="37">
        <f t="shared" si="42"/>
        <v>0</v>
      </c>
      <c r="D230" s="41">
        <f t="shared" si="38"/>
        <v>0</v>
      </c>
      <c r="E230" s="38">
        <f t="shared" si="41"/>
        <v>0</v>
      </c>
      <c r="F230" s="39">
        <f t="shared" si="43"/>
        <v>0</v>
      </c>
      <c r="G230" s="39">
        <f t="shared" si="44"/>
        <v>0</v>
      </c>
      <c r="H230" s="345">
        <f t="shared" si="37"/>
        <v>0</v>
      </c>
      <c r="I230" s="346"/>
      <c r="J230" s="347"/>
      <c r="K230" s="42">
        <f t="shared" si="39"/>
        <v>0</v>
      </c>
      <c r="L230" s="271"/>
      <c r="M230" s="258"/>
      <c r="N230" s="86"/>
      <c r="O230" s="253"/>
      <c r="P230" s="253"/>
      <c r="Q230" s="253"/>
      <c r="R230" s="266"/>
      <c r="S230" s="261"/>
      <c r="T230" s="261"/>
      <c r="U230" s="261"/>
      <c r="V230" s="262"/>
      <c r="W230" s="262"/>
      <c r="X230" s="262"/>
      <c r="Y230" s="262"/>
      <c r="Z230" s="263"/>
      <c r="AA230" s="262"/>
      <c r="AB230" s="263"/>
      <c r="AC230" s="264"/>
      <c r="AD230" s="265"/>
    </row>
    <row r="231" spans="1:30" ht="15.75" hidden="1" thickBot="1">
      <c r="A231" s="252">
        <v>48714</v>
      </c>
      <c r="B231" s="40">
        <f t="shared" si="40"/>
        <v>224</v>
      </c>
      <c r="C231" s="37">
        <f t="shared" si="42"/>
        <v>0</v>
      </c>
      <c r="D231" s="41">
        <f t="shared" si="38"/>
        <v>0</v>
      </c>
      <c r="E231" s="38">
        <f t="shared" si="41"/>
        <v>0</v>
      </c>
      <c r="F231" s="39">
        <f t="shared" si="43"/>
        <v>0</v>
      </c>
      <c r="G231" s="39">
        <f t="shared" si="44"/>
        <v>0</v>
      </c>
      <c r="H231" s="345">
        <f t="shared" si="37"/>
        <v>0</v>
      </c>
      <c r="I231" s="346"/>
      <c r="J231" s="347"/>
      <c r="K231" s="42">
        <f t="shared" si="39"/>
        <v>0</v>
      </c>
      <c r="L231" s="271"/>
      <c r="M231" s="258"/>
      <c r="N231" s="86"/>
      <c r="O231" s="253"/>
      <c r="P231" s="253"/>
      <c r="Q231" s="253"/>
      <c r="R231" s="266"/>
      <c r="S231" s="261"/>
      <c r="T231" s="261"/>
      <c r="U231" s="261"/>
      <c r="V231" s="262"/>
      <c r="W231" s="262"/>
      <c r="X231" s="262"/>
      <c r="Y231" s="262"/>
      <c r="Z231" s="263"/>
      <c r="AA231" s="262"/>
      <c r="AB231" s="263"/>
      <c r="AC231" s="264"/>
      <c r="AD231" s="265"/>
    </row>
    <row r="232" spans="1:30" ht="15.75" hidden="1" thickBot="1">
      <c r="A232" s="252">
        <v>48745</v>
      </c>
      <c r="B232" s="40">
        <f t="shared" si="40"/>
        <v>225</v>
      </c>
      <c r="C232" s="37">
        <f t="shared" si="42"/>
        <v>0</v>
      </c>
      <c r="D232" s="41">
        <f t="shared" si="38"/>
        <v>0</v>
      </c>
      <c r="E232" s="38">
        <f t="shared" si="41"/>
        <v>0</v>
      </c>
      <c r="F232" s="39">
        <f t="shared" si="43"/>
        <v>0</v>
      </c>
      <c r="G232" s="39">
        <f t="shared" si="44"/>
        <v>0</v>
      </c>
      <c r="H232" s="345">
        <f t="shared" si="37"/>
        <v>0</v>
      </c>
      <c r="I232" s="346"/>
      <c r="J232" s="347"/>
      <c r="K232" s="42">
        <f t="shared" si="39"/>
        <v>0</v>
      </c>
      <c r="L232" s="271"/>
      <c r="M232" s="258"/>
      <c r="N232" s="86"/>
      <c r="O232" s="253"/>
      <c r="P232" s="253"/>
      <c r="Q232" s="253"/>
      <c r="R232" s="266"/>
      <c r="S232" s="261"/>
      <c r="T232" s="261"/>
      <c r="U232" s="261"/>
      <c r="V232" s="262"/>
      <c r="W232" s="262"/>
      <c r="X232" s="262"/>
      <c r="Y232" s="262"/>
      <c r="Z232" s="263"/>
      <c r="AA232" s="262"/>
      <c r="AB232" s="263"/>
      <c r="AC232" s="264"/>
      <c r="AD232" s="265"/>
    </row>
    <row r="233" spans="1:30" ht="15.75" hidden="1" thickBot="1">
      <c r="A233" s="252">
        <v>48775</v>
      </c>
      <c r="B233" s="40">
        <f t="shared" si="40"/>
        <v>226</v>
      </c>
      <c r="C233" s="37">
        <f t="shared" si="42"/>
        <v>0</v>
      </c>
      <c r="D233" s="41">
        <f t="shared" si="38"/>
        <v>0</v>
      </c>
      <c r="E233" s="38">
        <f t="shared" si="41"/>
        <v>0</v>
      </c>
      <c r="F233" s="39">
        <f t="shared" si="43"/>
        <v>0</v>
      </c>
      <c r="G233" s="39">
        <f t="shared" si="44"/>
        <v>0</v>
      </c>
      <c r="H233" s="345">
        <f t="shared" si="37"/>
        <v>0</v>
      </c>
      <c r="I233" s="346"/>
      <c r="J233" s="347"/>
      <c r="K233" s="42">
        <f t="shared" si="39"/>
        <v>0</v>
      </c>
      <c r="L233" s="271"/>
      <c r="M233" s="258"/>
      <c r="N233" s="86"/>
      <c r="O233" s="253"/>
      <c r="P233" s="253"/>
      <c r="Q233" s="253"/>
      <c r="R233" s="266"/>
      <c r="S233" s="261"/>
      <c r="T233" s="261"/>
      <c r="U233" s="261"/>
      <c r="V233" s="262"/>
      <c r="W233" s="262"/>
      <c r="X233" s="262"/>
      <c r="Y233" s="262"/>
      <c r="Z233" s="263"/>
      <c r="AA233" s="262"/>
      <c r="AB233" s="263"/>
      <c r="AC233" s="264"/>
      <c r="AD233" s="265"/>
    </row>
    <row r="234" spans="1:30" ht="15.75" hidden="1" thickBot="1">
      <c r="A234" s="252">
        <v>48806</v>
      </c>
      <c r="B234" s="40">
        <f t="shared" si="40"/>
        <v>227</v>
      </c>
      <c r="C234" s="37">
        <f t="shared" si="42"/>
        <v>0</v>
      </c>
      <c r="D234" s="41">
        <f t="shared" si="38"/>
        <v>0</v>
      </c>
      <c r="E234" s="38">
        <f t="shared" si="41"/>
        <v>0</v>
      </c>
      <c r="F234" s="39">
        <f t="shared" si="43"/>
        <v>0</v>
      </c>
      <c r="G234" s="39">
        <f t="shared" si="44"/>
        <v>0</v>
      </c>
      <c r="H234" s="345">
        <f t="shared" si="37"/>
        <v>0</v>
      </c>
      <c r="I234" s="346"/>
      <c r="J234" s="347"/>
      <c r="K234" s="42">
        <f t="shared" si="39"/>
        <v>0</v>
      </c>
      <c r="L234" s="271"/>
      <c r="M234" s="258"/>
      <c r="N234" s="86"/>
      <c r="O234" s="253"/>
      <c r="P234" s="253"/>
      <c r="Q234" s="253"/>
      <c r="R234" s="266"/>
      <c r="S234" s="261"/>
      <c r="T234" s="261"/>
      <c r="U234" s="261"/>
      <c r="V234" s="262"/>
      <c r="W234" s="262"/>
      <c r="X234" s="262"/>
      <c r="Y234" s="262"/>
      <c r="Z234" s="263"/>
      <c r="AA234" s="262"/>
      <c r="AB234" s="263"/>
      <c r="AC234" s="264"/>
      <c r="AD234" s="265"/>
    </row>
    <row r="235" spans="1:30" ht="15.75" hidden="1" thickBot="1">
      <c r="A235" s="252">
        <v>48837</v>
      </c>
      <c r="B235" s="40">
        <f t="shared" si="40"/>
        <v>228</v>
      </c>
      <c r="C235" s="37">
        <f t="shared" si="42"/>
        <v>0</v>
      </c>
      <c r="D235" s="41">
        <f t="shared" si="38"/>
        <v>0</v>
      </c>
      <c r="E235" s="38">
        <f t="shared" si="41"/>
        <v>0</v>
      </c>
      <c r="F235" s="39">
        <f t="shared" si="43"/>
        <v>0</v>
      </c>
      <c r="G235" s="39">
        <f t="shared" si="44"/>
        <v>0</v>
      </c>
      <c r="H235" s="345">
        <f t="shared" si="37"/>
        <v>0</v>
      </c>
      <c r="I235" s="346"/>
      <c r="J235" s="347"/>
      <c r="K235" s="42">
        <f t="shared" si="39"/>
        <v>0</v>
      </c>
      <c r="L235" s="271"/>
      <c r="M235" s="258"/>
      <c r="N235" s="86"/>
      <c r="O235" s="253"/>
      <c r="P235" s="253"/>
      <c r="Q235" s="253"/>
      <c r="R235" s="266"/>
      <c r="S235" s="261"/>
      <c r="T235" s="261"/>
      <c r="U235" s="261"/>
      <c r="V235" s="262"/>
      <c r="W235" s="262"/>
      <c r="X235" s="262"/>
      <c r="Y235" s="262"/>
      <c r="Z235" s="263"/>
      <c r="AA235" s="262"/>
      <c r="AB235" s="263"/>
      <c r="AC235" s="264"/>
      <c r="AD235" s="265"/>
    </row>
    <row r="236" spans="1:30" ht="15.75" hidden="1" thickBot="1">
      <c r="A236" s="252">
        <v>48867</v>
      </c>
      <c r="B236" s="40">
        <f t="shared" si="40"/>
        <v>229</v>
      </c>
      <c r="C236" s="37">
        <f t="shared" si="42"/>
        <v>0</v>
      </c>
      <c r="D236" s="41">
        <f t="shared" si="38"/>
        <v>0</v>
      </c>
      <c r="E236" s="38">
        <f t="shared" si="41"/>
        <v>0</v>
      </c>
      <c r="F236" s="39">
        <f t="shared" si="43"/>
        <v>0</v>
      </c>
      <c r="G236" s="39">
        <f t="shared" si="44"/>
        <v>0</v>
      </c>
      <c r="H236" s="345">
        <f t="shared" si="37"/>
        <v>0</v>
      </c>
      <c r="I236" s="346"/>
      <c r="J236" s="347"/>
      <c r="K236" s="42">
        <f t="shared" si="39"/>
        <v>0</v>
      </c>
      <c r="L236" s="271"/>
      <c r="M236" s="258"/>
      <c r="N236" s="86"/>
      <c r="O236" s="253"/>
      <c r="P236" s="253"/>
      <c r="Q236" s="253"/>
      <c r="R236" s="266"/>
      <c r="S236" s="261"/>
      <c r="T236" s="261"/>
      <c r="U236" s="261"/>
      <c r="V236" s="262"/>
      <c r="W236" s="262"/>
      <c r="X236" s="262"/>
      <c r="Y236" s="262"/>
      <c r="Z236" s="263"/>
      <c r="AA236" s="262"/>
      <c r="AB236" s="263"/>
      <c r="AC236" s="264"/>
      <c r="AD236" s="265"/>
    </row>
    <row r="237" spans="1:30" ht="15.75" hidden="1" thickBot="1">
      <c r="A237" s="252">
        <v>48898</v>
      </c>
      <c r="B237" s="40">
        <f t="shared" si="40"/>
        <v>230</v>
      </c>
      <c r="C237" s="37">
        <f t="shared" si="42"/>
        <v>0</v>
      </c>
      <c r="D237" s="41">
        <f t="shared" si="38"/>
        <v>0</v>
      </c>
      <c r="E237" s="38">
        <f t="shared" si="41"/>
        <v>0</v>
      </c>
      <c r="F237" s="39">
        <f t="shared" si="43"/>
        <v>0</v>
      </c>
      <c r="G237" s="39">
        <f t="shared" si="44"/>
        <v>0</v>
      </c>
      <c r="H237" s="345">
        <f t="shared" si="37"/>
        <v>0</v>
      </c>
      <c r="I237" s="346"/>
      <c r="J237" s="347"/>
      <c r="K237" s="42">
        <f t="shared" si="39"/>
        <v>0</v>
      </c>
      <c r="L237" s="271"/>
      <c r="M237" s="258"/>
      <c r="N237" s="86"/>
      <c r="O237" s="253"/>
      <c r="P237" s="253"/>
      <c r="Q237" s="253"/>
      <c r="R237" s="266"/>
      <c r="S237" s="261"/>
      <c r="T237" s="261"/>
      <c r="U237" s="261"/>
      <c r="V237" s="262"/>
      <c r="W237" s="262"/>
      <c r="X237" s="262"/>
      <c r="Y237" s="262"/>
      <c r="Z237" s="263"/>
      <c r="AA237" s="262"/>
      <c r="AB237" s="263"/>
      <c r="AC237" s="264"/>
      <c r="AD237" s="265"/>
    </row>
    <row r="238" spans="1:30" ht="15.75" hidden="1" thickBot="1">
      <c r="A238" s="252">
        <v>48928</v>
      </c>
      <c r="B238" s="40">
        <f t="shared" si="40"/>
        <v>231</v>
      </c>
      <c r="C238" s="37">
        <f t="shared" si="42"/>
        <v>0</v>
      </c>
      <c r="D238" s="41">
        <f t="shared" si="38"/>
        <v>0</v>
      </c>
      <c r="E238" s="38">
        <f t="shared" si="41"/>
        <v>0</v>
      </c>
      <c r="F238" s="39">
        <f t="shared" si="43"/>
        <v>0</v>
      </c>
      <c r="G238" s="39">
        <f t="shared" si="44"/>
        <v>0</v>
      </c>
      <c r="H238" s="345">
        <f t="shared" si="37"/>
        <v>0</v>
      </c>
      <c r="I238" s="346"/>
      <c r="J238" s="347"/>
      <c r="K238" s="42">
        <f t="shared" si="39"/>
        <v>0</v>
      </c>
      <c r="L238" s="271"/>
      <c r="M238" s="258"/>
      <c r="N238" s="86"/>
      <c r="O238" s="253"/>
      <c r="P238" s="253"/>
      <c r="Q238" s="253"/>
      <c r="R238" s="266"/>
      <c r="S238" s="261"/>
      <c r="T238" s="261"/>
      <c r="U238" s="261"/>
      <c r="V238" s="262"/>
      <c r="W238" s="262"/>
      <c r="X238" s="262"/>
      <c r="Y238" s="262"/>
      <c r="Z238" s="263"/>
      <c r="AA238" s="262"/>
      <c r="AB238" s="263"/>
      <c r="AC238" s="264"/>
      <c r="AD238" s="265"/>
    </row>
    <row r="239" spans="1:30" ht="15.75" hidden="1" thickBot="1">
      <c r="A239" s="252">
        <v>48959</v>
      </c>
      <c r="B239" s="40">
        <f t="shared" si="40"/>
        <v>232</v>
      </c>
      <c r="C239" s="37">
        <f t="shared" si="42"/>
        <v>0</v>
      </c>
      <c r="D239" s="41">
        <f t="shared" si="38"/>
        <v>0</v>
      </c>
      <c r="E239" s="38">
        <f t="shared" si="41"/>
        <v>0</v>
      </c>
      <c r="F239" s="39">
        <f t="shared" si="43"/>
        <v>0</v>
      </c>
      <c r="G239" s="39">
        <f t="shared" si="44"/>
        <v>0</v>
      </c>
      <c r="H239" s="345">
        <f t="shared" si="37"/>
        <v>0</v>
      </c>
      <c r="I239" s="346"/>
      <c r="J239" s="347"/>
      <c r="K239" s="42">
        <f t="shared" si="39"/>
        <v>0</v>
      </c>
      <c r="L239" s="271"/>
      <c r="M239" s="258"/>
      <c r="N239" s="86"/>
      <c r="O239" s="253"/>
      <c r="P239" s="253"/>
      <c r="Q239" s="253"/>
      <c r="R239" s="266"/>
      <c r="S239" s="261"/>
      <c r="T239" s="261"/>
      <c r="U239" s="261"/>
      <c r="V239" s="262"/>
      <c r="W239" s="262"/>
      <c r="X239" s="262"/>
      <c r="Y239" s="262"/>
      <c r="Z239" s="263"/>
      <c r="AA239" s="262"/>
      <c r="AB239" s="263"/>
      <c r="AC239" s="264"/>
      <c r="AD239" s="265"/>
    </row>
    <row r="240" spans="1:30" ht="15.75" hidden="1" thickBot="1">
      <c r="A240" s="252">
        <v>48990</v>
      </c>
      <c r="B240" s="40">
        <f t="shared" si="40"/>
        <v>233</v>
      </c>
      <c r="C240" s="37">
        <f t="shared" si="42"/>
        <v>0</v>
      </c>
      <c r="D240" s="41">
        <f t="shared" si="38"/>
        <v>0</v>
      </c>
      <c r="E240" s="38">
        <f t="shared" si="41"/>
        <v>0</v>
      </c>
      <c r="F240" s="39">
        <f t="shared" si="43"/>
        <v>0</v>
      </c>
      <c r="G240" s="39">
        <f t="shared" si="44"/>
        <v>0</v>
      </c>
      <c r="H240" s="345">
        <f t="shared" si="37"/>
        <v>0</v>
      </c>
      <c r="I240" s="346"/>
      <c r="J240" s="347"/>
      <c r="K240" s="42">
        <f t="shared" si="39"/>
        <v>0</v>
      </c>
      <c r="L240" s="271"/>
      <c r="M240" s="258"/>
      <c r="N240" s="86"/>
      <c r="O240" s="253"/>
      <c r="P240" s="253"/>
      <c r="Q240" s="253"/>
      <c r="R240" s="266"/>
      <c r="S240" s="261"/>
      <c r="T240" s="261"/>
      <c r="U240" s="261"/>
      <c r="V240" s="262"/>
      <c r="W240" s="262"/>
      <c r="X240" s="262"/>
      <c r="Y240" s="262"/>
      <c r="Z240" s="263"/>
      <c r="AA240" s="262"/>
      <c r="AB240" s="263"/>
      <c r="AC240" s="264"/>
      <c r="AD240" s="265"/>
    </row>
    <row r="241" spans="1:30" ht="15.75" hidden="1" thickBot="1">
      <c r="A241" s="252">
        <v>49018</v>
      </c>
      <c r="B241" s="40">
        <f t="shared" si="40"/>
        <v>234</v>
      </c>
      <c r="C241" s="37">
        <f t="shared" si="42"/>
        <v>0</v>
      </c>
      <c r="D241" s="41">
        <f t="shared" si="38"/>
        <v>0</v>
      </c>
      <c r="E241" s="38">
        <f t="shared" si="41"/>
        <v>0</v>
      </c>
      <c r="F241" s="39">
        <f t="shared" si="43"/>
        <v>0</v>
      </c>
      <c r="G241" s="39">
        <f t="shared" si="44"/>
        <v>0</v>
      </c>
      <c r="H241" s="345">
        <f t="shared" si="37"/>
        <v>0</v>
      </c>
      <c r="I241" s="346"/>
      <c r="J241" s="347"/>
      <c r="K241" s="42">
        <f t="shared" si="39"/>
        <v>0</v>
      </c>
      <c r="L241" s="271"/>
      <c r="M241" s="258"/>
      <c r="N241" s="86"/>
      <c r="O241" s="253"/>
      <c r="P241" s="253"/>
      <c r="Q241" s="253"/>
      <c r="R241" s="266"/>
      <c r="S241" s="261"/>
      <c r="T241" s="261"/>
      <c r="U241" s="261"/>
      <c r="V241" s="262"/>
      <c r="W241" s="262"/>
      <c r="X241" s="262"/>
      <c r="Y241" s="262"/>
      <c r="Z241" s="263"/>
      <c r="AA241" s="262"/>
      <c r="AB241" s="263"/>
      <c r="AC241" s="264"/>
      <c r="AD241" s="265"/>
    </row>
    <row r="242" spans="1:30" ht="15.75" hidden="1" thickBot="1">
      <c r="A242" s="252">
        <v>49049</v>
      </c>
      <c r="B242" s="40">
        <f t="shared" si="40"/>
        <v>235</v>
      </c>
      <c r="C242" s="37">
        <f t="shared" si="42"/>
        <v>0</v>
      </c>
      <c r="D242" s="41">
        <f t="shared" si="38"/>
        <v>0</v>
      </c>
      <c r="E242" s="38">
        <f t="shared" si="41"/>
        <v>0</v>
      </c>
      <c r="F242" s="39">
        <f t="shared" si="43"/>
        <v>0</v>
      </c>
      <c r="G242" s="39">
        <f t="shared" si="44"/>
        <v>0</v>
      </c>
      <c r="H242" s="345">
        <f t="shared" si="37"/>
        <v>0</v>
      </c>
      <c r="I242" s="346"/>
      <c r="J242" s="347"/>
      <c r="K242" s="42">
        <f t="shared" si="39"/>
        <v>0</v>
      </c>
      <c r="L242" s="271"/>
      <c r="M242" s="258"/>
      <c r="N242" s="86"/>
      <c r="O242" s="253"/>
      <c r="P242" s="253"/>
      <c r="Q242" s="253"/>
      <c r="R242" s="266"/>
      <c r="S242" s="261"/>
      <c r="T242" s="261"/>
      <c r="U242" s="261"/>
      <c r="V242" s="262"/>
      <c r="W242" s="262"/>
      <c r="X242" s="262"/>
      <c r="Y242" s="262"/>
      <c r="Z242" s="263"/>
      <c r="AA242" s="262"/>
      <c r="AB242" s="263"/>
      <c r="AC242" s="264"/>
      <c r="AD242" s="265"/>
    </row>
    <row r="243" spans="1:30" ht="15.75" hidden="1" thickBot="1">
      <c r="A243" s="252">
        <v>49079</v>
      </c>
      <c r="B243" s="40">
        <f t="shared" si="40"/>
        <v>236</v>
      </c>
      <c r="C243" s="37">
        <f t="shared" si="42"/>
        <v>0</v>
      </c>
      <c r="D243" s="41">
        <f t="shared" si="38"/>
        <v>0</v>
      </c>
      <c r="E243" s="38">
        <f t="shared" si="41"/>
        <v>0</v>
      </c>
      <c r="F243" s="39">
        <f t="shared" si="43"/>
        <v>0</v>
      </c>
      <c r="G243" s="39">
        <f t="shared" si="44"/>
        <v>0</v>
      </c>
      <c r="H243" s="345">
        <f t="shared" si="37"/>
        <v>0</v>
      </c>
      <c r="I243" s="346"/>
      <c r="J243" s="347"/>
      <c r="K243" s="42">
        <f t="shared" si="39"/>
        <v>0</v>
      </c>
      <c r="L243" s="271"/>
      <c r="M243" s="258"/>
      <c r="N243" s="86"/>
      <c r="O243" s="253"/>
      <c r="P243" s="253"/>
      <c r="Q243" s="253"/>
      <c r="R243" s="266"/>
      <c r="S243" s="261"/>
      <c r="T243" s="261"/>
      <c r="U243" s="261"/>
      <c r="V243" s="262"/>
      <c r="W243" s="262"/>
      <c r="X243" s="262"/>
      <c r="Y243" s="262"/>
      <c r="Z243" s="263"/>
      <c r="AA243" s="262"/>
      <c r="AB243" s="263"/>
      <c r="AC243" s="264"/>
      <c r="AD243" s="265"/>
    </row>
    <row r="244" spans="1:30" ht="15.75" hidden="1" thickBot="1">
      <c r="A244" s="252">
        <v>49110</v>
      </c>
      <c r="B244" s="40">
        <f t="shared" si="40"/>
        <v>237</v>
      </c>
      <c r="C244" s="37">
        <f t="shared" si="42"/>
        <v>0</v>
      </c>
      <c r="D244" s="41">
        <f t="shared" si="38"/>
        <v>0</v>
      </c>
      <c r="E244" s="38">
        <f t="shared" si="41"/>
        <v>0</v>
      </c>
      <c r="F244" s="39">
        <f t="shared" si="43"/>
        <v>0</v>
      </c>
      <c r="G244" s="39">
        <f t="shared" si="44"/>
        <v>0</v>
      </c>
      <c r="H244" s="345">
        <f t="shared" si="37"/>
        <v>0</v>
      </c>
      <c r="I244" s="346"/>
      <c r="J244" s="347"/>
      <c r="K244" s="42">
        <f t="shared" si="39"/>
        <v>0</v>
      </c>
      <c r="L244" s="271"/>
      <c r="M244" s="258"/>
      <c r="N244" s="86"/>
      <c r="O244" s="253"/>
      <c r="P244" s="253"/>
      <c r="Q244" s="253"/>
      <c r="R244" s="266"/>
      <c r="S244" s="261"/>
      <c r="T244" s="261"/>
      <c r="U244" s="261"/>
      <c r="V244" s="262"/>
      <c r="W244" s="262"/>
      <c r="X244" s="262"/>
      <c r="Y244" s="262"/>
      <c r="Z244" s="263"/>
      <c r="AA244" s="262"/>
      <c r="AB244" s="263"/>
      <c r="AC244" s="264"/>
      <c r="AD244" s="265"/>
    </row>
    <row r="245" spans="1:30" ht="15.75" hidden="1" thickBot="1">
      <c r="A245" s="252">
        <v>49140</v>
      </c>
      <c r="B245" s="40">
        <f t="shared" si="40"/>
        <v>238</v>
      </c>
      <c r="C245" s="37">
        <f t="shared" si="42"/>
        <v>0</v>
      </c>
      <c r="D245" s="41">
        <f t="shared" si="38"/>
        <v>0</v>
      </c>
      <c r="E245" s="38">
        <f t="shared" si="41"/>
        <v>0</v>
      </c>
      <c r="F245" s="39">
        <f t="shared" si="43"/>
        <v>0</v>
      </c>
      <c r="G245" s="39">
        <f t="shared" si="44"/>
        <v>0</v>
      </c>
      <c r="H245" s="345">
        <f t="shared" si="37"/>
        <v>0</v>
      </c>
      <c r="I245" s="346"/>
      <c r="J245" s="347"/>
      <c r="K245" s="42">
        <f t="shared" si="39"/>
        <v>0</v>
      </c>
      <c r="L245" s="271"/>
      <c r="M245" s="258"/>
      <c r="N245" s="86"/>
      <c r="O245" s="253"/>
      <c r="P245" s="253"/>
      <c r="Q245" s="253"/>
      <c r="R245" s="266"/>
      <c r="S245" s="261"/>
      <c r="T245" s="261"/>
      <c r="U245" s="261"/>
      <c r="V245" s="262"/>
      <c r="W245" s="262"/>
      <c r="X245" s="262"/>
      <c r="Y245" s="262"/>
      <c r="Z245" s="263"/>
      <c r="AA245" s="262"/>
      <c r="AB245" s="263"/>
      <c r="AC245" s="264"/>
      <c r="AD245" s="265"/>
    </row>
    <row r="246" spans="1:30" ht="15.75" hidden="1" thickBot="1">
      <c r="A246" s="252">
        <v>49171</v>
      </c>
      <c r="B246" s="40">
        <f t="shared" si="40"/>
        <v>239</v>
      </c>
      <c r="C246" s="37">
        <f t="shared" si="42"/>
        <v>0</v>
      </c>
      <c r="D246" s="41">
        <f t="shared" si="38"/>
        <v>0</v>
      </c>
      <c r="E246" s="38">
        <f t="shared" si="41"/>
        <v>0</v>
      </c>
      <c r="F246" s="39">
        <f t="shared" si="43"/>
        <v>0</v>
      </c>
      <c r="G246" s="39">
        <f t="shared" si="44"/>
        <v>0</v>
      </c>
      <c r="H246" s="345">
        <f t="shared" si="37"/>
        <v>0</v>
      </c>
      <c r="I246" s="346"/>
      <c r="J246" s="347"/>
      <c r="K246" s="42">
        <f t="shared" si="39"/>
        <v>0</v>
      </c>
      <c r="L246" s="271"/>
      <c r="M246" s="258"/>
      <c r="N246" s="86"/>
      <c r="O246" s="253"/>
      <c r="P246" s="253"/>
      <c r="Q246" s="253"/>
      <c r="R246" s="266"/>
      <c r="S246" s="261"/>
      <c r="T246" s="261"/>
      <c r="U246" s="261"/>
      <c r="V246" s="262"/>
      <c r="W246" s="262"/>
      <c r="X246" s="262"/>
      <c r="Y246" s="262"/>
      <c r="Z246" s="263"/>
      <c r="AA246" s="262"/>
      <c r="AB246" s="263"/>
      <c r="AC246" s="264"/>
      <c r="AD246" s="265"/>
    </row>
    <row r="247" spans="1:30" ht="15.75" hidden="1" thickBot="1">
      <c r="A247" s="252">
        <v>49202</v>
      </c>
      <c r="B247" s="40">
        <f t="shared" si="40"/>
        <v>240</v>
      </c>
      <c r="C247" s="37">
        <f t="shared" si="42"/>
        <v>0</v>
      </c>
      <c r="D247" s="41">
        <f t="shared" si="38"/>
        <v>0</v>
      </c>
      <c r="E247" s="38">
        <f t="shared" si="41"/>
        <v>0</v>
      </c>
      <c r="F247" s="39">
        <f t="shared" si="43"/>
        <v>0</v>
      </c>
      <c r="G247" s="39">
        <f t="shared" si="44"/>
        <v>0</v>
      </c>
      <c r="H247" s="345">
        <f t="shared" si="37"/>
        <v>0</v>
      </c>
      <c r="I247" s="346"/>
      <c r="J247" s="347"/>
      <c r="K247" s="42">
        <f t="shared" si="39"/>
        <v>0</v>
      </c>
      <c r="L247" s="271"/>
      <c r="M247" s="258"/>
      <c r="N247" s="86"/>
      <c r="O247" s="253"/>
      <c r="P247" s="253"/>
      <c r="Q247" s="253"/>
      <c r="R247" s="266"/>
      <c r="S247" s="261"/>
      <c r="T247" s="261"/>
      <c r="U247" s="261"/>
      <c r="V247" s="262"/>
      <c r="W247" s="262"/>
      <c r="X247" s="262"/>
      <c r="Y247" s="262"/>
      <c r="Z247" s="263"/>
      <c r="AA247" s="262"/>
      <c r="AB247" s="263"/>
      <c r="AC247" s="264"/>
      <c r="AD247" s="265"/>
    </row>
    <row r="248" spans="1:30" ht="15.75" hidden="1" thickBot="1">
      <c r="A248" s="252">
        <v>49232</v>
      </c>
      <c r="B248" s="40">
        <f t="shared" si="40"/>
        <v>241</v>
      </c>
      <c r="C248" s="37">
        <f t="shared" si="42"/>
        <v>0</v>
      </c>
      <c r="D248" s="41">
        <f t="shared" si="38"/>
        <v>0</v>
      </c>
      <c r="E248" s="38">
        <f t="shared" si="41"/>
        <v>0</v>
      </c>
      <c r="F248" s="39">
        <f t="shared" si="43"/>
        <v>0</v>
      </c>
      <c r="G248" s="39">
        <f t="shared" si="44"/>
        <v>0</v>
      </c>
      <c r="H248" s="345">
        <f t="shared" si="37"/>
        <v>0</v>
      </c>
      <c r="I248" s="346"/>
      <c r="J248" s="347"/>
      <c r="K248" s="42">
        <f t="shared" si="39"/>
        <v>0</v>
      </c>
      <c r="L248" s="271"/>
      <c r="M248" s="258"/>
      <c r="N248" s="86"/>
      <c r="O248" s="253"/>
      <c r="P248" s="253"/>
      <c r="Q248" s="253"/>
      <c r="R248" s="266"/>
      <c r="S248" s="261"/>
      <c r="T248" s="261"/>
      <c r="U248" s="261"/>
      <c r="V248" s="262"/>
      <c r="W248" s="262"/>
      <c r="X248" s="262"/>
      <c r="Y248" s="262"/>
      <c r="Z248" s="263"/>
      <c r="AA248" s="262"/>
      <c r="AB248" s="263"/>
      <c r="AC248" s="264"/>
      <c r="AD248" s="265"/>
    </row>
    <row r="249" spans="1:30" ht="15.75" hidden="1" thickBot="1">
      <c r="A249" s="252">
        <v>49263</v>
      </c>
      <c r="B249" s="40">
        <f t="shared" si="40"/>
        <v>242</v>
      </c>
      <c r="C249" s="37">
        <f t="shared" si="42"/>
        <v>0</v>
      </c>
      <c r="D249" s="41">
        <f t="shared" si="38"/>
        <v>0</v>
      </c>
      <c r="E249" s="38">
        <f t="shared" si="41"/>
        <v>0</v>
      </c>
      <c r="F249" s="39">
        <f t="shared" si="43"/>
        <v>0</v>
      </c>
      <c r="G249" s="39">
        <f t="shared" si="44"/>
        <v>0</v>
      </c>
      <c r="H249" s="345">
        <f t="shared" si="37"/>
        <v>0</v>
      </c>
      <c r="I249" s="346"/>
      <c r="J249" s="347"/>
      <c r="K249" s="42">
        <f t="shared" si="39"/>
        <v>0</v>
      </c>
      <c r="L249" s="271"/>
      <c r="M249" s="258"/>
      <c r="N249" s="86"/>
      <c r="O249" s="253"/>
      <c r="P249" s="253"/>
      <c r="Q249" s="253"/>
      <c r="R249" s="266"/>
      <c r="S249" s="261"/>
      <c r="T249" s="261"/>
      <c r="U249" s="261"/>
      <c r="V249" s="262"/>
      <c r="W249" s="262"/>
      <c r="X249" s="262"/>
      <c r="Y249" s="262"/>
      <c r="Z249" s="263"/>
      <c r="AA249" s="262"/>
      <c r="AB249" s="263"/>
      <c r="AC249" s="264"/>
      <c r="AD249" s="265"/>
    </row>
    <row r="250" spans="1:30" ht="15.75" hidden="1" thickBot="1">
      <c r="A250" s="252">
        <v>49293</v>
      </c>
      <c r="B250" s="40">
        <f t="shared" si="40"/>
        <v>243</v>
      </c>
      <c r="C250" s="37">
        <f t="shared" si="42"/>
        <v>0</v>
      </c>
      <c r="D250" s="41">
        <f t="shared" si="38"/>
        <v>0</v>
      </c>
      <c r="E250" s="38">
        <f t="shared" si="41"/>
        <v>0</v>
      </c>
      <c r="F250" s="39">
        <f t="shared" si="43"/>
        <v>0</v>
      </c>
      <c r="G250" s="39">
        <f t="shared" si="44"/>
        <v>0</v>
      </c>
      <c r="H250" s="345">
        <f t="shared" si="37"/>
        <v>0</v>
      </c>
      <c r="I250" s="346"/>
      <c r="J250" s="347"/>
      <c r="K250" s="42">
        <f t="shared" si="39"/>
        <v>0</v>
      </c>
      <c r="L250" s="271"/>
      <c r="M250" s="258"/>
      <c r="N250" s="86"/>
      <c r="O250" s="253"/>
      <c r="P250" s="253"/>
      <c r="Q250" s="253"/>
      <c r="R250" s="266"/>
      <c r="S250" s="261"/>
      <c r="T250" s="261"/>
      <c r="U250" s="261"/>
      <c r="V250" s="262"/>
      <c r="W250" s="262"/>
      <c r="X250" s="262"/>
      <c r="Y250" s="262"/>
      <c r="Z250" s="263"/>
      <c r="AA250" s="262"/>
      <c r="AB250" s="263"/>
      <c r="AC250" s="264"/>
      <c r="AD250" s="265"/>
    </row>
    <row r="251" spans="1:30" ht="15.75" hidden="1" thickBot="1">
      <c r="A251" s="252">
        <v>49324</v>
      </c>
      <c r="B251" s="40">
        <f t="shared" si="40"/>
        <v>244</v>
      </c>
      <c r="C251" s="37">
        <f t="shared" si="42"/>
        <v>0</v>
      </c>
      <c r="D251" s="41">
        <f t="shared" si="38"/>
        <v>0</v>
      </c>
      <c r="E251" s="38">
        <f t="shared" si="41"/>
        <v>0</v>
      </c>
      <c r="F251" s="39">
        <f t="shared" si="43"/>
        <v>0</v>
      </c>
      <c r="G251" s="39">
        <f t="shared" si="44"/>
        <v>0</v>
      </c>
      <c r="H251" s="345">
        <f t="shared" si="37"/>
        <v>0</v>
      </c>
      <c r="I251" s="346"/>
      <c r="J251" s="347"/>
      <c r="K251" s="42">
        <f t="shared" si="39"/>
        <v>0</v>
      </c>
      <c r="L251" s="271"/>
      <c r="M251" s="258"/>
      <c r="N251" s="86"/>
      <c r="O251" s="253"/>
      <c r="P251" s="253"/>
      <c r="Q251" s="253"/>
      <c r="R251" s="266"/>
      <c r="S251" s="261"/>
      <c r="T251" s="261"/>
      <c r="U251" s="261"/>
      <c r="V251" s="262"/>
      <c r="W251" s="262"/>
      <c r="X251" s="262"/>
      <c r="Y251" s="262"/>
      <c r="Z251" s="263"/>
      <c r="AA251" s="262"/>
      <c r="AB251" s="263"/>
      <c r="AC251" s="264"/>
      <c r="AD251" s="265"/>
    </row>
    <row r="252" spans="1:30" ht="15.75" hidden="1" thickBot="1">
      <c r="A252" s="252">
        <v>49355</v>
      </c>
      <c r="B252" s="40">
        <f t="shared" si="40"/>
        <v>245</v>
      </c>
      <c r="C252" s="37">
        <f t="shared" si="42"/>
        <v>0</v>
      </c>
      <c r="D252" s="41">
        <f t="shared" si="38"/>
        <v>0</v>
      </c>
      <c r="E252" s="38">
        <f t="shared" si="41"/>
        <v>0</v>
      </c>
      <c r="F252" s="39">
        <f t="shared" si="43"/>
        <v>0</v>
      </c>
      <c r="G252" s="39">
        <f t="shared" si="44"/>
        <v>0</v>
      </c>
      <c r="H252" s="345">
        <f t="shared" si="37"/>
        <v>0</v>
      </c>
      <c r="I252" s="346"/>
      <c r="J252" s="347"/>
      <c r="K252" s="42">
        <f t="shared" si="39"/>
        <v>0</v>
      </c>
      <c r="L252" s="271"/>
      <c r="M252" s="258"/>
      <c r="N252" s="86"/>
      <c r="O252" s="253"/>
      <c r="P252" s="253"/>
      <c r="Q252" s="253"/>
      <c r="R252" s="266"/>
      <c r="S252" s="261"/>
      <c r="T252" s="261"/>
      <c r="U252" s="261"/>
      <c r="V252" s="262"/>
      <c r="W252" s="262"/>
      <c r="X252" s="262"/>
      <c r="Y252" s="262"/>
      <c r="Z252" s="263"/>
      <c r="AA252" s="262"/>
      <c r="AB252" s="263"/>
      <c r="AC252" s="264"/>
      <c r="AD252" s="265"/>
    </row>
    <row r="253" spans="1:30" ht="15.75" hidden="1" thickBot="1">
      <c r="A253" s="252">
        <v>49383</v>
      </c>
      <c r="B253" s="40">
        <f t="shared" si="40"/>
        <v>246</v>
      </c>
      <c r="C253" s="37">
        <f t="shared" si="42"/>
        <v>0</v>
      </c>
      <c r="D253" s="41">
        <f t="shared" si="38"/>
        <v>0</v>
      </c>
      <c r="E253" s="38">
        <f t="shared" si="41"/>
        <v>0</v>
      </c>
      <c r="F253" s="39">
        <f t="shared" si="43"/>
        <v>0</v>
      </c>
      <c r="G253" s="39">
        <f t="shared" si="44"/>
        <v>0</v>
      </c>
      <c r="H253" s="345">
        <f t="shared" si="37"/>
        <v>0</v>
      </c>
      <c r="I253" s="346"/>
      <c r="J253" s="347"/>
      <c r="K253" s="42">
        <f t="shared" si="39"/>
        <v>0</v>
      </c>
      <c r="L253" s="271"/>
      <c r="M253" s="258"/>
      <c r="N253" s="86"/>
      <c r="O253" s="253"/>
      <c r="P253" s="253"/>
      <c r="Q253" s="253"/>
      <c r="R253" s="266"/>
      <c r="S253" s="261"/>
      <c r="T253" s="261"/>
      <c r="U253" s="261"/>
      <c r="V253" s="262"/>
      <c r="W253" s="262"/>
      <c r="X253" s="262"/>
      <c r="Y253" s="262"/>
      <c r="Z253" s="263"/>
      <c r="AA253" s="262"/>
      <c r="AB253" s="263"/>
      <c r="AC253" s="264"/>
      <c r="AD253" s="265"/>
    </row>
    <row r="254" spans="1:30" ht="15.75" hidden="1" thickBot="1">
      <c r="A254" s="252">
        <v>49414</v>
      </c>
      <c r="B254" s="40">
        <f t="shared" si="40"/>
        <v>247</v>
      </c>
      <c r="C254" s="37">
        <f t="shared" si="42"/>
        <v>0</v>
      </c>
      <c r="D254" s="41">
        <f t="shared" si="38"/>
        <v>0</v>
      </c>
      <c r="E254" s="38">
        <f t="shared" si="41"/>
        <v>0</v>
      </c>
      <c r="F254" s="39">
        <f t="shared" si="43"/>
        <v>0</v>
      </c>
      <c r="G254" s="39">
        <f t="shared" si="44"/>
        <v>0</v>
      </c>
      <c r="H254" s="345">
        <f t="shared" si="37"/>
        <v>0</v>
      </c>
      <c r="I254" s="346"/>
      <c r="J254" s="347"/>
      <c r="K254" s="42">
        <f t="shared" si="39"/>
        <v>0</v>
      </c>
      <c r="L254" s="271"/>
      <c r="M254" s="258"/>
      <c r="N254" s="86"/>
      <c r="O254" s="253"/>
      <c r="P254" s="253"/>
      <c r="Q254" s="253"/>
      <c r="R254" s="266"/>
      <c r="S254" s="261"/>
      <c r="T254" s="261"/>
      <c r="U254" s="261"/>
      <c r="V254" s="262"/>
      <c r="W254" s="262"/>
      <c r="X254" s="262"/>
      <c r="Y254" s="262"/>
      <c r="Z254" s="263"/>
      <c r="AA254" s="262"/>
      <c r="AB254" s="263"/>
      <c r="AC254" s="264"/>
      <c r="AD254" s="265"/>
    </row>
    <row r="255" spans="1:30" ht="15.75" hidden="1" thickBot="1">
      <c r="A255" s="252">
        <v>49444</v>
      </c>
      <c r="B255" s="40">
        <f t="shared" si="40"/>
        <v>248</v>
      </c>
      <c r="C255" s="37">
        <f t="shared" si="42"/>
        <v>0</v>
      </c>
      <c r="D255" s="41">
        <f t="shared" si="38"/>
        <v>0</v>
      </c>
      <c r="E255" s="38">
        <f t="shared" si="41"/>
        <v>0</v>
      </c>
      <c r="F255" s="39">
        <f t="shared" si="43"/>
        <v>0</v>
      </c>
      <c r="G255" s="39">
        <f t="shared" si="44"/>
        <v>0</v>
      </c>
      <c r="H255" s="345">
        <f t="shared" si="37"/>
        <v>0</v>
      </c>
      <c r="I255" s="346"/>
      <c r="J255" s="347"/>
      <c r="K255" s="42">
        <f t="shared" si="39"/>
        <v>0</v>
      </c>
      <c r="L255" s="271"/>
      <c r="M255" s="258"/>
      <c r="N255" s="86"/>
      <c r="O255" s="253"/>
      <c r="P255" s="253"/>
      <c r="Q255" s="253"/>
      <c r="R255" s="266"/>
      <c r="S255" s="261"/>
      <c r="T255" s="261"/>
      <c r="U255" s="261"/>
      <c r="V255" s="262"/>
      <c r="W255" s="262"/>
      <c r="X255" s="262"/>
      <c r="Y255" s="262"/>
      <c r="Z255" s="263"/>
      <c r="AA255" s="262"/>
      <c r="AB255" s="263"/>
      <c r="AC255" s="264"/>
      <c r="AD255" s="265"/>
    </row>
    <row r="256" spans="1:30" ht="15.75" hidden="1" thickBot="1">
      <c r="A256" s="252">
        <v>49475</v>
      </c>
      <c r="B256" s="40">
        <f t="shared" si="40"/>
        <v>249</v>
      </c>
      <c r="C256" s="37">
        <f t="shared" si="42"/>
        <v>0</v>
      </c>
      <c r="D256" s="41">
        <f t="shared" si="38"/>
        <v>0</v>
      </c>
      <c r="E256" s="38">
        <f t="shared" si="41"/>
        <v>0</v>
      </c>
      <c r="F256" s="39">
        <f t="shared" si="43"/>
        <v>0</v>
      </c>
      <c r="G256" s="39">
        <f t="shared" si="44"/>
        <v>0</v>
      </c>
      <c r="H256" s="345">
        <f t="shared" si="37"/>
        <v>0</v>
      </c>
      <c r="I256" s="346"/>
      <c r="J256" s="347"/>
      <c r="K256" s="42">
        <f t="shared" si="39"/>
        <v>0</v>
      </c>
      <c r="L256" s="271"/>
      <c r="M256" s="258"/>
      <c r="N256" s="86"/>
      <c r="O256" s="253"/>
      <c r="P256" s="253"/>
      <c r="Q256" s="253"/>
      <c r="R256" s="266"/>
      <c r="S256" s="261"/>
      <c r="T256" s="261"/>
      <c r="U256" s="261"/>
      <c r="V256" s="262"/>
      <c r="W256" s="262"/>
      <c r="X256" s="262"/>
      <c r="Y256" s="262"/>
      <c r="Z256" s="263"/>
      <c r="AA256" s="262"/>
      <c r="AB256" s="263"/>
      <c r="AC256" s="264"/>
      <c r="AD256" s="265"/>
    </row>
    <row r="257" spans="1:30" ht="15.75" hidden="1" thickBot="1">
      <c r="A257" s="252">
        <v>49505</v>
      </c>
      <c r="B257" s="40">
        <f t="shared" si="40"/>
        <v>250</v>
      </c>
      <c r="C257" s="37">
        <f t="shared" si="42"/>
        <v>0</v>
      </c>
      <c r="D257" s="41">
        <f t="shared" si="38"/>
        <v>0</v>
      </c>
      <c r="E257" s="38">
        <f t="shared" si="41"/>
        <v>0</v>
      </c>
      <c r="F257" s="39">
        <f t="shared" si="43"/>
        <v>0</v>
      </c>
      <c r="G257" s="39">
        <f t="shared" si="44"/>
        <v>0</v>
      </c>
      <c r="H257" s="345">
        <f t="shared" si="37"/>
        <v>0</v>
      </c>
      <c r="I257" s="346"/>
      <c r="J257" s="347"/>
      <c r="K257" s="42">
        <f t="shared" si="39"/>
        <v>0</v>
      </c>
      <c r="L257" s="271"/>
      <c r="M257" s="258"/>
      <c r="N257" s="86"/>
      <c r="O257" s="253"/>
      <c r="P257" s="253"/>
      <c r="Q257" s="253"/>
      <c r="R257" s="266"/>
      <c r="S257" s="261"/>
      <c r="T257" s="261"/>
      <c r="U257" s="261"/>
      <c r="V257" s="262"/>
      <c r="W257" s="262"/>
      <c r="X257" s="262"/>
      <c r="Y257" s="262"/>
      <c r="Z257" s="263"/>
      <c r="AA257" s="262"/>
      <c r="AB257" s="263"/>
      <c r="AC257" s="264"/>
      <c r="AD257" s="265"/>
    </row>
    <row r="258" spans="1:30" ht="15.75" hidden="1" thickBot="1">
      <c r="A258" s="252">
        <v>49536</v>
      </c>
      <c r="B258" s="40">
        <f t="shared" si="40"/>
        <v>251</v>
      </c>
      <c r="C258" s="37">
        <f t="shared" si="42"/>
        <v>0</v>
      </c>
      <c r="D258" s="41">
        <f t="shared" si="38"/>
        <v>0</v>
      </c>
      <c r="E258" s="38">
        <f t="shared" si="41"/>
        <v>0</v>
      </c>
      <c r="F258" s="39">
        <f t="shared" si="43"/>
        <v>0</v>
      </c>
      <c r="G258" s="39">
        <f t="shared" si="44"/>
        <v>0</v>
      </c>
      <c r="H258" s="345">
        <f t="shared" si="37"/>
        <v>0</v>
      </c>
      <c r="I258" s="346"/>
      <c r="J258" s="347"/>
      <c r="K258" s="42">
        <f t="shared" si="39"/>
        <v>0</v>
      </c>
      <c r="L258" s="271"/>
      <c r="M258" s="258"/>
      <c r="N258" s="86"/>
      <c r="O258" s="253"/>
      <c r="P258" s="253"/>
      <c r="Q258" s="253"/>
      <c r="R258" s="266"/>
      <c r="S258" s="261"/>
      <c r="T258" s="261"/>
      <c r="U258" s="261"/>
      <c r="V258" s="262"/>
      <c r="W258" s="262"/>
      <c r="X258" s="262"/>
      <c r="Y258" s="262"/>
      <c r="Z258" s="263"/>
      <c r="AA258" s="262"/>
      <c r="AB258" s="263"/>
      <c r="AC258" s="264"/>
      <c r="AD258" s="265"/>
    </row>
    <row r="259" spans="1:30" ht="15.75" hidden="1" thickBot="1">
      <c r="A259" s="252">
        <v>49567</v>
      </c>
      <c r="B259" s="40">
        <f t="shared" si="40"/>
        <v>252</v>
      </c>
      <c r="C259" s="37">
        <f t="shared" si="42"/>
        <v>0</v>
      </c>
      <c r="D259" s="41">
        <f t="shared" si="38"/>
        <v>0</v>
      </c>
      <c r="E259" s="38">
        <f t="shared" si="41"/>
        <v>0</v>
      </c>
      <c r="F259" s="39">
        <f t="shared" si="43"/>
        <v>0</v>
      </c>
      <c r="G259" s="39">
        <f t="shared" si="44"/>
        <v>0</v>
      </c>
      <c r="H259" s="345">
        <f t="shared" si="37"/>
        <v>0</v>
      </c>
      <c r="I259" s="346"/>
      <c r="J259" s="347"/>
      <c r="K259" s="42">
        <f t="shared" si="39"/>
        <v>0</v>
      </c>
      <c r="L259" s="271"/>
      <c r="M259" s="258"/>
      <c r="N259" s="86"/>
      <c r="O259" s="253"/>
      <c r="P259" s="253"/>
      <c r="Q259" s="253"/>
      <c r="R259" s="266"/>
      <c r="S259" s="261"/>
      <c r="T259" s="261"/>
      <c r="U259" s="261"/>
      <c r="V259" s="262"/>
      <c r="W259" s="262"/>
      <c r="X259" s="262"/>
      <c r="Y259" s="262"/>
      <c r="Z259" s="263"/>
      <c r="AA259" s="262"/>
      <c r="AB259" s="263"/>
      <c r="AC259" s="264"/>
      <c r="AD259" s="265"/>
    </row>
    <row r="260" spans="1:30" ht="15.75" hidden="1" thickBot="1">
      <c r="A260" s="252">
        <v>49597</v>
      </c>
      <c r="B260" s="40">
        <f t="shared" si="40"/>
        <v>253</v>
      </c>
      <c r="C260" s="37">
        <f t="shared" si="42"/>
        <v>0</v>
      </c>
      <c r="D260" s="41">
        <f t="shared" si="38"/>
        <v>0</v>
      </c>
      <c r="E260" s="38">
        <f t="shared" si="41"/>
        <v>0</v>
      </c>
      <c r="F260" s="39">
        <f t="shared" si="43"/>
        <v>0</v>
      </c>
      <c r="G260" s="39">
        <f t="shared" si="44"/>
        <v>0</v>
      </c>
      <c r="H260" s="345">
        <f t="shared" ref="H260:H323" si="45">IF(B260&lt;=$U$2,F260,IF(D260&lt;=G259,D260+F260,IF($Q$3=1,D260*(($F$3/12)/(1-(1+($F$3/12))^-($H$3-(B260-1)-0))),$B$3*(($F$3/12)/(1-(1+($F$3/12))^-($H$3-$U$2-0))))))</f>
        <v>0</v>
      </c>
      <c r="I260" s="346"/>
      <c r="J260" s="347"/>
      <c r="K260" s="42">
        <f t="shared" si="39"/>
        <v>0</v>
      </c>
      <c r="L260" s="271"/>
      <c r="M260" s="258"/>
      <c r="N260" s="86"/>
      <c r="O260" s="253"/>
      <c r="P260" s="253"/>
      <c r="Q260" s="253"/>
      <c r="R260" s="266"/>
      <c r="S260" s="261"/>
      <c r="T260" s="261"/>
      <c r="U260" s="261"/>
      <c r="V260" s="262"/>
      <c r="W260" s="262"/>
      <c r="X260" s="262"/>
      <c r="Y260" s="262"/>
      <c r="Z260" s="263"/>
      <c r="AA260" s="262"/>
      <c r="AB260" s="263"/>
      <c r="AC260" s="264"/>
      <c r="AD260" s="265"/>
    </row>
    <row r="261" spans="1:30" ht="15.75" hidden="1" thickBot="1">
      <c r="A261" s="252">
        <v>49628</v>
      </c>
      <c r="B261" s="40">
        <f t="shared" si="40"/>
        <v>254</v>
      </c>
      <c r="C261" s="37">
        <f t="shared" si="42"/>
        <v>0</v>
      </c>
      <c r="D261" s="41">
        <f t="shared" ref="D261:D324" si="46">IF(OR(D260&lt;0,D260&lt;H260),0,(IF(L260=0,D260-G260,D260-L260-G260)))</f>
        <v>0</v>
      </c>
      <c r="E261" s="38">
        <f t="shared" si="41"/>
        <v>0</v>
      </c>
      <c r="F261" s="39">
        <f t="shared" si="43"/>
        <v>0</v>
      </c>
      <c r="G261" s="39">
        <f t="shared" si="44"/>
        <v>0</v>
      </c>
      <c r="H261" s="345">
        <f t="shared" si="45"/>
        <v>0</v>
      </c>
      <c r="I261" s="346"/>
      <c r="J261" s="347"/>
      <c r="K261" s="42">
        <f t="shared" si="39"/>
        <v>0</v>
      </c>
      <c r="L261" s="271"/>
      <c r="M261" s="258"/>
      <c r="N261" s="86"/>
      <c r="O261" s="253"/>
      <c r="P261" s="253"/>
      <c r="Q261" s="253"/>
      <c r="R261" s="266"/>
      <c r="S261" s="261"/>
      <c r="T261" s="261"/>
      <c r="U261" s="261"/>
      <c r="V261" s="262"/>
      <c r="W261" s="262"/>
      <c r="X261" s="262"/>
      <c r="Y261" s="262"/>
      <c r="Z261" s="263"/>
      <c r="AA261" s="262"/>
      <c r="AB261" s="263"/>
      <c r="AC261" s="264"/>
      <c r="AD261" s="265"/>
    </row>
    <row r="262" spans="1:30" ht="15.75" hidden="1" thickBot="1">
      <c r="A262" s="252">
        <v>49658</v>
      </c>
      <c r="B262" s="40">
        <f t="shared" si="40"/>
        <v>255</v>
      </c>
      <c r="C262" s="37">
        <f t="shared" si="42"/>
        <v>0</v>
      </c>
      <c r="D262" s="41">
        <f t="shared" si="46"/>
        <v>0</v>
      </c>
      <c r="E262" s="38">
        <f t="shared" si="41"/>
        <v>0</v>
      </c>
      <c r="F262" s="39">
        <f t="shared" si="43"/>
        <v>0</v>
      </c>
      <c r="G262" s="39">
        <f t="shared" si="44"/>
        <v>0</v>
      </c>
      <c r="H262" s="345">
        <f t="shared" si="45"/>
        <v>0</v>
      </c>
      <c r="I262" s="346"/>
      <c r="J262" s="347"/>
      <c r="K262" s="42">
        <f t="shared" si="39"/>
        <v>0</v>
      </c>
      <c r="L262" s="271"/>
      <c r="M262" s="258"/>
      <c r="N262" s="86"/>
      <c r="O262" s="253"/>
      <c r="P262" s="253"/>
      <c r="Q262" s="253"/>
      <c r="R262" s="266"/>
      <c r="S262" s="261"/>
      <c r="T262" s="261"/>
      <c r="U262" s="261"/>
      <c r="V262" s="262"/>
      <c r="W262" s="262"/>
      <c r="X262" s="262"/>
      <c r="Y262" s="262"/>
      <c r="Z262" s="263"/>
      <c r="AA262" s="262"/>
      <c r="AB262" s="263"/>
      <c r="AC262" s="264"/>
      <c r="AD262" s="265"/>
    </row>
    <row r="263" spans="1:30" ht="15.75" hidden="1" thickBot="1">
      <c r="A263" s="252">
        <v>49689</v>
      </c>
      <c r="B263" s="40">
        <f t="shared" si="40"/>
        <v>256</v>
      </c>
      <c r="C263" s="37">
        <f t="shared" si="42"/>
        <v>0</v>
      </c>
      <c r="D263" s="41">
        <f t="shared" si="46"/>
        <v>0</v>
      </c>
      <c r="E263" s="38">
        <f t="shared" si="41"/>
        <v>0</v>
      </c>
      <c r="F263" s="39">
        <f t="shared" si="43"/>
        <v>0</v>
      </c>
      <c r="G263" s="39">
        <f t="shared" si="44"/>
        <v>0</v>
      </c>
      <c r="H263" s="345">
        <f t="shared" si="45"/>
        <v>0</v>
      </c>
      <c r="I263" s="346"/>
      <c r="J263" s="347"/>
      <c r="K263" s="42">
        <f t="shared" si="39"/>
        <v>0</v>
      </c>
      <c r="L263" s="271"/>
      <c r="M263" s="258"/>
      <c r="N263" s="86"/>
      <c r="O263" s="253"/>
      <c r="P263" s="253"/>
      <c r="Q263" s="253"/>
      <c r="R263" s="266"/>
      <c r="S263" s="261"/>
      <c r="T263" s="261"/>
      <c r="U263" s="261"/>
      <c r="V263" s="262"/>
      <c r="W263" s="262"/>
      <c r="X263" s="262"/>
      <c r="Y263" s="262"/>
      <c r="Z263" s="263"/>
      <c r="AA263" s="262"/>
      <c r="AB263" s="263"/>
      <c r="AC263" s="264"/>
      <c r="AD263" s="265"/>
    </row>
    <row r="264" spans="1:30" ht="15.75" hidden="1" thickBot="1">
      <c r="A264" s="252">
        <v>49720</v>
      </c>
      <c r="B264" s="40">
        <f t="shared" si="40"/>
        <v>257</v>
      </c>
      <c r="C264" s="37">
        <f t="shared" si="42"/>
        <v>0</v>
      </c>
      <c r="D264" s="41">
        <f t="shared" si="46"/>
        <v>0</v>
      </c>
      <c r="E264" s="38">
        <f t="shared" si="41"/>
        <v>0</v>
      </c>
      <c r="F264" s="39">
        <f t="shared" si="43"/>
        <v>0</v>
      </c>
      <c r="G264" s="39">
        <f t="shared" si="44"/>
        <v>0</v>
      </c>
      <c r="H264" s="345">
        <f t="shared" si="45"/>
        <v>0</v>
      </c>
      <c r="I264" s="346"/>
      <c r="J264" s="347"/>
      <c r="K264" s="42">
        <f t="shared" ref="K264:K327" si="47">IF(H264=0,0,H264+$O$2)</f>
        <v>0</v>
      </c>
      <c r="L264" s="271"/>
      <c r="M264" s="258"/>
      <c r="N264" s="86"/>
      <c r="O264" s="253"/>
      <c r="P264" s="253"/>
      <c r="Q264" s="253"/>
      <c r="R264" s="266"/>
      <c r="S264" s="261"/>
      <c r="T264" s="261"/>
      <c r="U264" s="261"/>
      <c r="V264" s="262"/>
      <c r="W264" s="262"/>
      <c r="X264" s="262"/>
      <c r="Y264" s="262"/>
      <c r="Z264" s="263"/>
      <c r="AA264" s="262"/>
      <c r="AB264" s="263"/>
      <c r="AC264" s="264"/>
      <c r="AD264" s="265"/>
    </row>
    <row r="265" spans="1:30" ht="15.75" hidden="1" thickBot="1">
      <c r="A265" s="252">
        <v>49749</v>
      </c>
      <c r="B265" s="40">
        <f t="shared" ref="B265:B328" si="48">B264+1</f>
        <v>258</v>
      </c>
      <c r="C265" s="37">
        <f t="shared" si="42"/>
        <v>0</v>
      </c>
      <c r="D265" s="41">
        <f t="shared" si="46"/>
        <v>0</v>
      </c>
      <c r="E265" s="38">
        <f t="shared" ref="E265:E328" si="49">IF(D265&gt;0,$O$2,0)</f>
        <v>0</v>
      </c>
      <c r="F265" s="39">
        <f t="shared" si="43"/>
        <v>0</v>
      </c>
      <c r="G265" s="39">
        <f t="shared" si="44"/>
        <v>0</v>
      </c>
      <c r="H265" s="345">
        <f t="shared" si="45"/>
        <v>0</v>
      </c>
      <c r="I265" s="346"/>
      <c r="J265" s="347"/>
      <c r="K265" s="42">
        <f t="shared" si="47"/>
        <v>0</v>
      </c>
      <c r="L265" s="271"/>
      <c r="M265" s="258"/>
      <c r="N265" s="86"/>
      <c r="O265" s="253"/>
      <c r="P265" s="253"/>
      <c r="Q265" s="253"/>
      <c r="R265" s="266"/>
      <c r="S265" s="261"/>
      <c r="T265" s="261"/>
      <c r="U265" s="261"/>
      <c r="V265" s="262"/>
      <c r="W265" s="262"/>
      <c r="X265" s="262"/>
      <c r="Y265" s="262"/>
      <c r="Z265" s="263"/>
      <c r="AA265" s="262"/>
      <c r="AB265" s="263"/>
      <c r="AC265" s="264"/>
      <c r="AD265" s="265"/>
    </row>
    <row r="266" spans="1:30" ht="15.75" hidden="1" thickBot="1">
      <c r="A266" s="252">
        <v>49780</v>
      </c>
      <c r="B266" s="40">
        <f t="shared" si="48"/>
        <v>259</v>
      </c>
      <c r="C266" s="37">
        <f t="shared" ref="C266:C329" si="50">D266-G266</f>
        <v>0</v>
      </c>
      <c r="D266" s="41">
        <f t="shared" si="46"/>
        <v>0</v>
      </c>
      <c r="E266" s="38">
        <f t="shared" si="49"/>
        <v>0</v>
      </c>
      <c r="F266" s="39">
        <f t="shared" ref="F266:F329" si="51">D266*($F$3/12)</f>
        <v>0</v>
      </c>
      <c r="G266" s="39">
        <f t="shared" si="44"/>
        <v>0</v>
      </c>
      <c r="H266" s="345">
        <f t="shared" si="45"/>
        <v>0</v>
      </c>
      <c r="I266" s="346"/>
      <c r="J266" s="347"/>
      <c r="K266" s="42">
        <f t="shared" si="47"/>
        <v>0</v>
      </c>
      <c r="L266" s="271"/>
      <c r="M266" s="258"/>
      <c r="N266" s="86"/>
      <c r="O266" s="253"/>
      <c r="P266" s="253"/>
      <c r="Q266" s="253"/>
      <c r="R266" s="266"/>
      <c r="S266" s="261"/>
      <c r="T266" s="261"/>
      <c r="U266" s="261"/>
      <c r="V266" s="262"/>
      <c r="W266" s="262"/>
      <c r="X266" s="262"/>
      <c r="Y266" s="262"/>
      <c r="Z266" s="263"/>
      <c r="AA266" s="262"/>
      <c r="AB266" s="263"/>
      <c r="AC266" s="264"/>
      <c r="AD266" s="265"/>
    </row>
    <row r="267" spans="1:30" ht="15.75" hidden="1" thickBot="1">
      <c r="A267" s="252">
        <v>49810</v>
      </c>
      <c r="B267" s="40">
        <f t="shared" si="48"/>
        <v>260</v>
      </c>
      <c r="C267" s="37">
        <f t="shared" si="50"/>
        <v>0</v>
      </c>
      <c r="D267" s="41">
        <f t="shared" si="46"/>
        <v>0</v>
      </c>
      <c r="E267" s="38">
        <f t="shared" si="49"/>
        <v>0</v>
      </c>
      <c r="F267" s="39">
        <f t="shared" si="51"/>
        <v>0</v>
      </c>
      <c r="G267" s="39">
        <f t="shared" si="44"/>
        <v>0</v>
      </c>
      <c r="H267" s="345">
        <f t="shared" si="45"/>
        <v>0</v>
      </c>
      <c r="I267" s="346"/>
      <c r="J267" s="347"/>
      <c r="K267" s="42">
        <f t="shared" si="47"/>
        <v>0</v>
      </c>
      <c r="L267" s="271"/>
      <c r="M267" s="258"/>
      <c r="N267" s="86"/>
      <c r="O267" s="253"/>
      <c r="P267" s="253"/>
      <c r="Q267" s="253"/>
      <c r="R267" s="266"/>
      <c r="S267" s="261"/>
      <c r="T267" s="261"/>
      <c r="U267" s="261"/>
      <c r="V267" s="262"/>
      <c r="W267" s="262"/>
      <c r="X267" s="262"/>
      <c r="Y267" s="262"/>
      <c r="Z267" s="263"/>
      <c r="AA267" s="262"/>
      <c r="AB267" s="263"/>
      <c r="AC267" s="264"/>
      <c r="AD267" s="265"/>
    </row>
    <row r="268" spans="1:30" ht="15.75" hidden="1" thickBot="1">
      <c r="A268" s="252">
        <v>49841</v>
      </c>
      <c r="B268" s="40">
        <f t="shared" si="48"/>
        <v>261</v>
      </c>
      <c r="C268" s="37">
        <f t="shared" si="50"/>
        <v>0</v>
      </c>
      <c r="D268" s="41">
        <f t="shared" si="46"/>
        <v>0</v>
      </c>
      <c r="E268" s="38">
        <f t="shared" si="49"/>
        <v>0</v>
      </c>
      <c r="F268" s="39">
        <f t="shared" si="51"/>
        <v>0</v>
      </c>
      <c r="G268" s="39">
        <f t="shared" si="44"/>
        <v>0</v>
      </c>
      <c r="H268" s="345">
        <f t="shared" si="45"/>
        <v>0</v>
      </c>
      <c r="I268" s="346"/>
      <c r="J268" s="347"/>
      <c r="K268" s="42">
        <f t="shared" si="47"/>
        <v>0</v>
      </c>
      <c r="L268" s="271"/>
      <c r="M268" s="258"/>
      <c r="N268" s="86"/>
      <c r="O268" s="253"/>
      <c r="P268" s="253"/>
      <c r="Q268" s="253"/>
      <c r="R268" s="266"/>
      <c r="S268" s="261"/>
      <c r="T268" s="261"/>
      <c r="U268" s="261"/>
      <c r="V268" s="262"/>
      <c r="W268" s="262"/>
      <c r="X268" s="262"/>
      <c r="Y268" s="262"/>
      <c r="Z268" s="263"/>
      <c r="AA268" s="262"/>
      <c r="AB268" s="263"/>
      <c r="AC268" s="264"/>
      <c r="AD268" s="265"/>
    </row>
    <row r="269" spans="1:30" ht="15.75" hidden="1" thickBot="1">
      <c r="A269" s="252">
        <v>49871</v>
      </c>
      <c r="B269" s="40">
        <f t="shared" si="48"/>
        <v>262</v>
      </c>
      <c r="C269" s="37">
        <f t="shared" si="50"/>
        <v>0</v>
      </c>
      <c r="D269" s="41">
        <f t="shared" si="46"/>
        <v>0</v>
      </c>
      <c r="E269" s="38">
        <f t="shared" si="49"/>
        <v>0</v>
      </c>
      <c r="F269" s="39">
        <f t="shared" si="51"/>
        <v>0</v>
      </c>
      <c r="G269" s="39">
        <f t="shared" si="44"/>
        <v>0</v>
      </c>
      <c r="H269" s="345">
        <f t="shared" si="45"/>
        <v>0</v>
      </c>
      <c r="I269" s="346"/>
      <c r="J269" s="347"/>
      <c r="K269" s="42">
        <f t="shared" si="47"/>
        <v>0</v>
      </c>
      <c r="L269" s="271"/>
      <c r="M269" s="258"/>
      <c r="N269" s="86"/>
      <c r="O269" s="253"/>
      <c r="P269" s="253"/>
      <c r="Q269" s="253"/>
      <c r="R269" s="266"/>
      <c r="S269" s="261"/>
      <c r="T269" s="261"/>
      <c r="U269" s="261"/>
      <c r="V269" s="262"/>
      <c r="W269" s="262"/>
      <c r="X269" s="262"/>
      <c r="Y269" s="262"/>
      <c r="Z269" s="263"/>
      <c r="AA269" s="262"/>
      <c r="AB269" s="263"/>
      <c r="AC269" s="264"/>
      <c r="AD269" s="265"/>
    </row>
    <row r="270" spans="1:30" ht="15.75" hidden="1" thickBot="1">
      <c r="A270" s="252">
        <v>49902</v>
      </c>
      <c r="B270" s="40">
        <f t="shared" si="48"/>
        <v>263</v>
      </c>
      <c r="C270" s="37">
        <f t="shared" si="50"/>
        <v>0</v>
      </c>
      <c r="D270" s="41">
        <f t="shared" si="46"/>
        <v>0</v>
      </c>
      <c r="E270" s="38">
        <f t="shared" si="49"/>
        <v>0</v>
      </c>
      <c r="F270" s="39">
        <f t="shared" si="51"/>
        <v>0</v>
      </c>
      <c r="G270" s="39">
        <f t="shared" si="44"/>
        <v>0</v>
      </c>
      <c r="H270" s="345">
        <f t="shared" si="45"/>
        <v>0</v>
      </c>
      <c r="I270" s="346"/>
      <c r="J270" s="347"/>
      <c r="K270" s="42">
        <f t="shared" si="47"/>
        <v>0</v>
      </c>
      <c r="L270" s="271"/>
      <c r="M270" s="258"/>
      <c r="N270" s="86"/>
      <c r="O270" s="253"/>
      <c r="P270" s="253"/>
      <c r="Q270" s="253"/>
      <c r="R270" s="266"/>
      <c r="S270" s="261"/>
      <c r="T270" s="261"/>
      <c r="U270" s="261"/>
      <c r="V270" s="262"/>
      <c r="W270" s="262"/>
      <c r="X270" s="262"/>
      <c r="Y270" s="262"/>
      <c r="Z270" s="263"/>
      <c r="AA270" s="262"/>
      <c r="AB270" s="263"/>
      <c r="AC270" s="264"/>
      <c r="AD270" s="265"/>
    </row>
    <row r="271" spans="1:30" ht="15.75" hidden="1" thickBot="1">
      <c r="A271" s="252">
        <v>49933</v>
      </c>
      <c r="B271" s="40">
        <f t="shared" si="48"/>
        <v>264</v>
      </c>
      <c r="C271" s="37">
        <f t="shared" si="50"/>
        <v>0</v>
      </c>
      <c r="D271" s="41">
        <f t="shared" si="46"/>
        <v>0</v>
      </c>
      <c r="E271" s="38">
        <f t="shared" si="49"/>
        <v>0</v>
      </c>
      <c r="F271" s="39">
        <f t="shared" si="51"/>
        <v>0</v>
      </c>
      <c r="G271" s="39">
        <f t="shared" si="44"/>
        <v>0</v>
      </c>
      <c r="H271" s="345">
        <f t="shared" si="45"/>
        <v>0</v>
      </c>
      <c r="I271" s="346"/>
      <c r="J271" s="347"/>
      <c r="K271" s="42">
        <f t="shared" si="47"/>
        <v>0</v>
      </c>
      <c r="L271" s="271"/>
      <c r="M271" s="258"/>
      <c r="N271" s="86"/>
      <c r="O271" s="253"/>
      <c r="P271" s="253"/>
      <c r="Q271" s="253"/>
      <c r="R271" s="266"/>
      <c r="S271" s="261"/>
      <c r="T271" s="261"/>
      <c r="U271" s="261"/>
      <c r="V271" s="262"/>
      <c r="W271" s="262"/>
      <c r="X271" s="262"/>
      <c r="Y271" s="262"/>
      <c r="Z271" s="263"/>
      <c r="AA271" s="262"/>
      <c r="AB271" s="263"/>
      <c r="AC271" s="264"/>
      <c r="AD271" s="265"/>
    </row>
    <row r="272" spans="1:30" ht="15.75" hidden="1" thickBot="1">
      <c r="A272" s="252">
        <v>49963</v>
      </c>
      <c r="B272" s="40">
        <f t="shared" si="48"/>
        <v>265</v>
      </c>
      <c r="C272" s="37">
        <f t="shared" si="50"/>
        <v>0</v>
      </c>
      <c r="D272" s="41">
        <f t="shared" si="46"/>
        <v>0</v>
      </c>
      <c r="E272" s="38">
        <f t="shared" si="49"/>
        <v>0</v>
      </c>
      <c r="F272" s="39">
        <f t="shared" si="51"/>
        <v>0</v>
      </c>
      <c r="G272" s="39">
        <f t="shared" si="44"/>
        <v>0</v>
      </c>
      <c r="H272" s="345">
        <f t="shared" si="45"/>
        <v>0</v>
      </c>
      <c r="I272" s="346"/>
      <c r="J272" s="347"/>
      <c r="K272" s="42">
        <f t="shared" si="47"/>
        <v>0</v>
      </c>
      <c r="L272" s="271"/>
      <c r="M272" s="258"/>
      <c r="N272" s="86"/>
      <c r="O272" s="253"/>
      <c r="P272" s="253"/>
      <c r="Q272" s="253"/>
      <c r="R272" s="266"/>
      <c r="S272" s="261"/>
      <c r="T272" s="261"/>
      <c r="U272" s="261"/>
      <c r="V272" s="262"/>
      <c r="W272" s="262"/>
      <c r="X272" s="262"/>
      <c r="Y272" s="262"/>
      <c r="Z272" s="263"/>
      <c r="AA272" s="262"/>
      <c r="AB272" s="263"/>
      <c r="AC272" s="264"/>
      <c r="AD272" s="265"/>
    </row>
    <row r="273" spans="1:30" ht="15.75" hidden="1" thickBot="1">
      <c r="A273" s="252">
        <v>49994</v>
      </c>
      <c r="B273" s="40">
        <f t="shared" si="48"/>
        <v>266</v>
      </c>
      <c r="C273" s="37">
        <f t="shared" si="50"/>
        <v>0</v>
      </c>
      <c r="D273" s="41">
        <f t="shared" si="46"/>
        <v>0</v>
      </c>
      <c r="E273" s="38">
        <f t="shared" si="49"/>
        <v>0</v>
      </c>
      <c r="F273" s="39">
        <f t="shared" si="51"/>
        <v>0</v>
      </c>
      <c r="G273" s="39">
        <f t="shared" si="44"/>
        <v>0</v>
      </c>
      <c r="H273" s="345">
        <f t="shared" si="45"/>
        <v>0</v>
      </c>
      <c r="I273" s="346"/>
      <c r="J273" s="347"/>
      <c r="K273" s="42">
        <f t="shared" si="47"/>
        <v>0</v>
      </c>
      <c r="L273" s="271"/>
      <c r="M273" s="258"/>
      <c r="N273" s="86"/>
      <c r="O273" s="253"/>
      <c r="P273" s="253"/>
      <c r="Q273" s="253"/>
      <c r="R273" s="266"/>
      <c r="S273" s="261"/>
      <c r="T273" s="261"/>
      <c r="U273" s="261"/>
      <c r="V273" s="262"/>
      <c r="W273" s="262"/>
      <c r="X273" s="262"/>
      <c r="Y273" s="262"/>
      <c r="Z273" s="263"/>
      <c r="AA273" s="262"/>
      <c r="AB273" s="263"/>
      <c r="AC273" s="264"/>
      <c r="AD273" s="265"/>
    </row>
    <row r="274" spans="1:30" ht="15.75" hidden="1" thickBot="1">
      <c r="A274" s="252">
        <v>50024</v>
      </c>
      <c r="B274" s="40">
        <f t="shared" si="48"/>
        <v>267</v>
      </c>
      <c r="C274" s="37">
        <f t="shared" si="50"/>
        <v>0</v>
      </c>
      <c r="D274" s="41">
        <f t="shared" si="46"/>
        <v>0</v>
      </c>
      <c r="E274" s="38">
        <f t="shared" si="49"/>
        <v>0</v>
      </c>
      <c r="F274" s="39">
        <f t="shared" si="51"/>
        <v>0</v>
      </c>
      <c r="G274" s="39">
        <f t="shared" si="44"/>
        <v>0</v>
      </c>
      <c r="H274" s="345">
        <f t="shared" si="45"/>
        <v>0</v>
      </c>
      <c r="I274" s="346"/>
      <c r="J274" s="347"/>
      <c r="K274" s="42">
        <f t="shared" si="47"/>
        <v>0</v>
      </c>
      <c r="L274" s="271"/>
      <c r="M274" s="258"/>
      <c r="N274" s="86"/>
      <c r="O274" s="253"/>
      <c r="P274" s="253"/>
      <c r="Q274" s="253"/>
      <c r="R274" s="266"/>
      <c r="S274" s="261"/>
      <c r="T274" s="261"/>
      <c r="U274" s="261"/>
      <c r="V274" s="262"/>
      <c r="W274" s="262"/>
      <c r="X274" s="262"/>
      <c r="Y274" s="262"/>
      <c r="Z274" s="263"/>
      <c r="AA274" s="262"/>
      <c r="AB274" s="263"/>
      <c r="AC274" s="264"/>
      <c r="AD274" s="265"/>
    </row>
    <row r="275" spans="1:30" ht="15.75" hidden="1" thickBot="1">
      <c r="A275" s="252">
        <v>50055</v>
      </c>
      <c r="B275" s="40">
        <f t="shared" si="48"/>
        <v>268</v>
      </c>
      <c r="C275" s="37">
        <f t="shared" si="50"/>
        <v>0</v>
      </c>
      <c r="D275" s="41">
        <f t="shared" si="46"/>
        <v>0</v>
      </c>
      <c r="E275" s="38">
        <f t="shared" si="49"/>
        <v>0</v>
      </c>
      <c r="F275" s="39">
        <f t="shared" si="51"/>
        <v>0</v>
      </c>
      <c r="G275" s="39">
        <f t="shared" si="44"/>
        <v>0</v>
      </c>
      <c r="H275" s="345">
        <f t="shared" si="45"/>
        <v>0</v>
      </c>
      <c r="I275" s="346"/>
      <c r="J275" s="347"/>
      <c r="K275" s="42">
        <f t="shared" si="47"/>
        <v>0</v>
      </c>
      <c r="L275" s="271"/>
      <c r="M275" s="258"/>
      <c r="N275" s="86"/>
      <c r="O275" s="253"/>
      <c r="P275" s="253"/>
      <c r="Q275" s="253"/>
      <c r="R275" s="266"/>
      <c r="S275" s="261"/>
      <c r="T275" s="261"/>
      <c r="U275" s="261"/>
      <c r="V275" s="262"/>
      <c r="W275" s="262"/>
      <c r="X275" s="262"/>
      <c r="Y275" s="262"/>
      <c r="Z275" s="263"/>
      <c r="AA275" s="262"/>
      <c r="AB275" s="263"/>
      <c r="AC275" s="264"/>
      <c r="AD275" s="265"/>
    </row>
    <row r="276" spans="1:30" ht="15.75" hidden="1" thickBot="1">
      <c r="A276" s="252">
        <v>50086</v>
      </c>
      <c r="B276" s="40">
        <f t="shared" si="48"/>
        <v>269</v>
      </c>
      <c r="C276" s="37">
        <f t="shared" si="50"/>
        <v>0</v>
      </c>
      <c r="D276" s="41">
        <f t="shared" si="46"/>
        <v>0</v>
      </c>
      <c r="E276" s="38">
        <f t="shared" si="49"/>
        <v>0</v>
      </c>
      <c r="F276" s="39">
        <f t="shared" si="51"/>
        <v>0</v>
      </c>
      <c r="G276" s="39">
        <f t="shared" si="44"/>
        <v>0</v>
      </c>
      <c r="H276" s="345">
        <f t="shared" si="45"/>
        <v>0</v>
      </c>
      <c r="I276" s="346"/>
      <c r="J276" s="347"/>
      <c r="K276" s="42">
        <f t="shared" si="47"/>
        <v>0</v>
      </c>
      <c r="L276" s="271"/>
      <c r="M276" s="258"/>
      <c r="N276" s="86"/>
      <c r="O276" s="253"/>
      <c r="P276" s="253"/>
      <c r="Q276" s="253"/>
      <c r="R276" s="266"/>
      <c r="S276" s="261"/>
      <c r="T276" s="261"/>
      <c r="U276" s="261"/>
      <c r="V276" s="262"/>
      <c r="W276" s="262"/>
      <c r="X276" s="262"/>
      <c r="Y276" s="262"/>
      <c r="Z276" s="263"/>
      <c r="AA276" s="262"/>
      <c r="AB276" s="263"/>
      <c r="AC276" s="264"/>
      <c r="AD276" s="265"/>
    </row>
    <row r="277" spans="1:30" ht="15.75" hidden="1" thickBot="1">
      <c r="A277" s="252">
        <v>50114</v>
      </c>
      <c r="B277" s="40">
        <f t="shared" si="48"/>
        <v>270</v>
      </c>
      <c r="C277" s="37">
        <f t="shared" si="50"/>
        <v>0</v>
      </c>
      <c r="D277" s="41">
        <f t="shared" si="46"/>
        <v>0</v>
      </c>
      <c r="E277" s="38">
        <f t="shared" si="49"/>
        <v>0</v>
      </c>
      <c r="F277" s="39">
        <f t="shared" si="51"/>
        <v>0</v>
      </c>
      <c r="G277" s="39">
        <f t="shared" si="44"/>
        <v>0</v>
      </c>
      <c r="H277" s="345">
        <f t="shared" si="45"/>
        <v>0</v>
      </c>
      <c r="I277" s="346"/>
      <c r="J277" s="347"/>
      <c r="K277" s="42">
        <f t="shared" si="47"/>
        <v>0</v>
      </c>
      <c r="L277" s="271"/>
      <c r="M277" s="258"/>
      <c r="N277" s="86"/>
      <c r="O277" s="253"/>
      <c r="P277" s="253"/>
      <c r="Q277" s="253"/>
      <c r="R277" s="266"/>
      <c r="S277" s="261"/>
      <c r="T277" s="261"/>
      <c r="U277" s="261"/>
      <c r="V277" s="262"/>
      <c r="W277" s="262"/>
      <c r="X277" s="262"/>
      <c r="Y277" s="262"/>
      <c r="Z277" s="263"/>
      <c r="AA277" s="262"/>
      <c r="AB277" s="263"/>
      <c r="AC277" s="264"/>
      <c r="AD277" s="265"/>
    </row>
    <row r="278" spans="1:30" ht="15.75" hidden="1" thickBot="1">
      <c r="A278" s="252">
        <v>50145</v>
      </c>
      <c r="B278" s="40">
        <f t="shared" si="48"/>
        <v>271</v>
      </c>
      <c r="C278" s="37">
        <f t="shared" si="50"/>
        <v>0</v>
      </c>
      <c r="D278" s="41">
        <f t="shared" si="46"/>
        <v>0</v>
      </c>
      <c r="E278" s="38">
        <f t="shared" si="49"/>
        <v>0</v>
      </c>
      <c r="F278" s="39">
        <f t="shared" si="51"/>
        <v>0</v>
      </c>
      <c r="G278" s="39">
        <f t="shared" si="44"/>
        <v>0</v>
      </c>
      <c r="H278" s="345">
        <f t="shared" si="45"/>
        <v>0</v>
      </c>
      <c r="I278" s="346"/>
      <c r="J278" s="347"/>
      <c r="K278" s="42">
        <f t="shared" si="47"/>
        <v>0</v>
      </c>
      <c r="L278" s="271"/>
      <c r="M278" s="258"/>
      <c r="N278" s="86"/>
      <c r="O278" s="253"/>
      <c r="P278" s="253"/>
      <c r="Q278" s="253"/>
      <c r="R278" s="266"/>
      <c r="S278" s="261"/>
      <c r="T278" s="261"/>
      <c r="U278" s="261"/>
      <c r="V278" s="262"/>
      <c r="W278" s="262"/>
      <c r="X278" s="262"/>
      <c r="Y278" s="262"/>
      <c r="Z278" s="263"/>
      <c r="AA278" s="262"/>
      <c r="AB278" s="263"/>
      <c r="AC278" s="264"/>
      <c r="AD278" s="265"/>
    </row>
    <row r="279" spans="1:30" ht="15.75" hidden="1" thickBot="1">
      <c r="A279" s="252">
        <v>50175</v>
      </c>
      <c r="B279" s="40">
        <f t="shared" si="48"/>
        <v>272</v>
      </c>
      <c r="C279" s="37">
        <f t="shared" si="50"/>
        <v>0</v>
      </c>
      <c r="D279" s="41">
        <f t="shared" si="46"/>
        <v>0</v>
      </c>
      <c r="E279" s="38">
        <f t="shared" si="49"/>
        <v>0</v>
      </c>
      <c r="F279" s="39">
        <f t="shared" si="51"/>
        <v>0</v>
      </c>
      <c r="G279" s="39">
        <f t="shared" si="44"/>
        <v>0</v>
      </c>
      <c r="H279" s="345">
        <f t="shared" si="45"/>
        <v>0</v>
      </c>
      <c r="I279" s="346"/>
      <c r="J279" s="347"/>
      <c r="K279" s="42">
        <f t="shared" si="47"/>
        <v>0</v>
      </c>
      <c r="L279" s="271"/>
      <c r="M279" s="258"/>
      <c r="N279" s="86"/>
      <c r="O279" s="253"/>
      <c r="P279" s="253"/>
      <c r="Q279" s="253"/>
      <c r="R279" s="266"/>
      <c r="S279" s="261"/>
      <c r="T279" s="261"/>
      <c r="U279" s="261"/>
      <c r="V279" s="262"/>
      <c r="W279" s="262"/>
      <c r="X279" s="262"/>
      <c r="Y279" s="262"/>
      <c r="Z279" s="263"/>
      <c r="AA279" s="262"/>
      <c r="AB279" s="263"/>
      <c r="AC279" s="264"/>
      <c r="AD279" s="265"/>
    </row>
    <row r="280" spans="1:30" ht="15.75" hidden="1" thickBot="1">
      <c r="A280" s="252">
        <v>50206</v>
      </c>
      <c r="B280" s="40">
        <f t="shared" si="48"/>
        <v>273</v>
      </c>
      <c r="C280" s="37">
        <f t="shared" si="50"/>
        <v>0</v>
      </c>
      <c r="D280" s="41">
        <f t="shared" si="46"/>
        <v>0</v>
      </c>
      <c r="E280" s="38">
        <f t="shared" si="49"/>
        <v>0</v>
      </c>
      <c r="F280" s="39">
        <f t="shared" si="51"/>
        <v>0</v>
      </c>
      <c r="G280" s="39">
        <f t="shared" si="44"/>
        <v>0</v>
      </c>
      <c r="H280" s="345">
        <f t="shared" si="45"/>
        <v>0</v>
      </c>
      <c r="I280" s="346"/>
      <c r="J280" s="347"/>
      <c r="K280" s="42">
        <f t="shared" si="47"/>
        <v>0</v>
      </c>
      <c r="L280" s="271"/>
      <c r="M280" s="258"/>
      <c r="N280" s="86"/>
      <c r="O280" s="253"/>
      <c r="P280" s="253"/>
      <c r="Q280" s="253"/>
      <c r="R280" s="266"/>
      <c r="S280" s="261"/>
      <c r="T280" s="261"/>
      <c r="U280" s="261"/>
      <c r="V280" s="262"/>
      <c r="W280" s="262"/>
      <c r="X280" s="262"/>
      <c r="Y280" s="262"/>
      <c r="Z280" s="263"/>
      <c r="AA280" s="262"/>
      <c r="AB280" s="263"/>
      <c r="AC280" s="264"/>
      <c r="AD280" s="265"/>
    </row>
    <row r="281" spans="1:30" ht="15.75" hidden="1" thickBot="1">
      <c r="A281" s="252">
        <v>50236</v>
      </c>
      <c r="B281" s="40">
        <f t="shared" si="48"/>
        <v>274</v>
      </c>
      <c r="C281" s="37">
        <f t="shared" si="50"/>
        <v>0</v>
      </c>
      <c r="D281" s="41">
        <f t="shared" si="46"/>
        <v>0</v>
      </c>
      <c r="E281" s="38">
        <f t="shared" si="49"/>
        <v>0</v>
      </c>
      <c r="F281" s="39">
        <f t="shared" si="51"/>
        <v>0</v>
      </c>
      <c r="G281" s="39">
        <f t="shared" si="44"/>
        <v>0</v>
      </c>
      <c r="H281" s="345">
        <f t="shared" si="45"/>
        <v>0</v>
      </c>
      <c r="I281" s="346"/>
      <c r="J281" s="347"/>
      <c r="K281" s="42">
        <f t="shared" si="47"/>
        <v>0</v>
      </c>
      <c r="L281" s="271"/>
      <c r="M281" s="258"/>
      <c r="N281" s="86"/>
      <c r="O281" s="253"/>
      <c r="P281" s="253"/>
      <c r="Q281" s="253"/>
      <c r="R281" s="266"/>
      <c r="S281" s="261"/>
      <c r="T281" s="261"/>
      <c r="U281" s="261"/>
      <c r="V281" s="262"/>
      <c r="W281" s="262"/>
      <c r="X281" s="262"/>
      <c r="Y281" s="262"/>
      <c r="Z281" s="263"/>
      <c r="AA281" s="262"/>
      <c r="AB281" s="263"/>
      <c r="AC281" s="264"/>
      <c r="AD281" s="265"/>
    </row>
    <row r="282" spans="1:30" ht="15.75" hidden="1" thickBot="1">
      <c r="A282" s="252">
        <v>50267</v>
      </c>
      <c r="B282" s="40">
        <f t="shared" si="48"/>
        <v>275</v>
      </c>
      <c r="C282" s="37">
        <f t="shared" si="50"/>
        <v>0</v>
      </c>
      <c r="D282" s="41">
        <f t="shared" si="46"/>
        <v>0</v>
      </c>
      <c r="E282" s="38">
        <f t="shared" si="49"/>
        <v>0</v>
      </c>
      <c r="F282" s="39">
        <f t="shared" si="51"/>
        <v>0</v>
      </c>
      <c r="G282" s="39">
        <f t="shared" ref="G282:G345" si="52">IF(D282&lt;=G281,D282,H282-F282)</f>
        <v>0</v>
      </c>
      <c r="H282" s="345">
        <f t="shared" si="45"/>
        <v>0</v>
      </c>
      <c r="I282" s="346"/>
      <c r="J282" s="347"/>
      <c r="K282" s="42">
        <f t="shared" si="47"/>
        <v>0</v>
      </c>
      <c r="L282" s="271"/>
      <c r="M282" s="258"/>
      <c r="N282" s="86"/>
      <c r="O282" s="253"/>
      <c r="P282" s="253"/>
      <c r="Q282" s="253"/>
      <c r="R282" s="266"/>
      <c r="S282" s="261"/>
      <c r="T282" s="261"/>
      <c r="U282" s="261"/>
      <c r="V282" s="262"/>
      <c r="W282" s="262"/>
      <c r="X282" s="262"/>
      <c r="Y282" s="262"/>
      <c r="Z282" s="263"/>
      <c r="AA282" s="262"/>
      <c r="AB282" s="263"/>
      <c r="AC282" s="264"/>
      <c r="AD282" s="265"/>
    </row>
    <row r="283" spans="1:30" ht="15.75" hidden="1" thickBot="1">
      <c r="A283" s="252">
        <v>50298</v>
      </c>
      <c r="B283" s="40">
        <f t="shared" si="48"/>
        <v>276</v>
      </c>
      <c r="C283" s="37">
        <f t="shared" si="50"/>
        <v>0</v>
      </c>
      <c r="D283" s="41">
        <f t="shared" si="46"/>
        <v>0</v>
      </c>
      <c r="E283" s="38">
        <f t="shared" si="49"/>
        <v>0</v>
      </c>
      <c r="F283" s="39">
        <f t="shared" si="51"/>
        <v>0</v>
      </c>
      <c r="G283" s="39">
        <f t="shared" si="52"/>
        <v>0</v>
      </c>
      <c r="H283" s="345">
        <f t="shared" si="45"/>
        <v>0</v>
      </c>
      <c r="I283" s="346"/>
      <c r="J283" s="347"/>
      <c r="K283" s="42">
        <f t="shared" si="47"/>
        <v>0</v>
      </c>
      <c r="L283" s="271"/>
      <c r="M283" s="258"/>
      <c r="N283" s="86"/>
      <c r="O283" s="253"/>
      <c r="P283" s="253"/>
      <c r="Q283" s="253"/>
      <c r="R283" s="266"/>
      <c r="S283" s="261"/>
      <c r="T283" s="261"/>
      <c r="U283" s="261"/>
      <c r="V283" s="262"/>
      <c r="W283" s="262"/>
      <c r="X283" s="262"/>
      <c r="Y283" s="262"/>
      <c r="Z283" s="263"/>
      <c r="AA283" s="262"/>
      <c r="AB283" s="263"/>
      <c r="AC283" s="264"/>
      <c r="AD283" s="265"/>
    </row>
    <row r="284" spans="1:30" ht="15.75" hidden="1" thickBot="1">
      <c r="A284" s="252">
        <v>50328</v>
      </c>
      <c r="B284" s="40">
        <f t="shared" si="48"/>
        <v>277</v>
      </c>
      <c r="C284" s="37">
        <f t="shared" si="50"/>
        <v>0</v>
      </c>
      <c r="D284" s="41">
        <f t="shared" si="46"/>
        <v>0</v>
      </c>
      <c r="E284" s="38">
        <f t="shared" si="49"/>
        <v>0</v>
      </c>
      <c r="F284" s="39">
        <f t="shared" si="51"/>
        <v>0</v>
      </c>
      <c r="G284" s="39">
        <f t="shared" si="52"/>
        <v>0</v>
      </c>
      <c r="H284" s="345">
        <f t="shared" si="45"/>
        <v>0</v>
      </c>
      <c r="I284" s="346"/>
      <c r="J284" s="347"/>
      <c r="K284" s="42">
        <f t="shared" si="47"/>
        <v>0</v>
      </c>
      <c r="L284" s="271"/>
      <c r="M284" s="258"/>
      <c r="N284" s="86"/>
      <c r="O284" s="253"/>
      <c r="P284" s="253"/>
      <c r="Q284" s="253"/>
      <c r="R284" s="266"/>
      <c r="S284" s="261"/>
      <c r="T284" s="261"/>
      <c r="U284" s="261"/>
      <c r="V284" s="262"/>
      <c r="W284" s="262"/>
      <c r="X284" s="262"/>
      <c r="Y284" s="262"/>
      <c r="Z284" s="263"/>
      <c r="AA284" s="262"/>
      <c r="AB284" s="263"/>
      <c r="AC284" s="264"/>
      <c r="AD284" s="265"/>
    </row>
    <row r="285" spans="1:30" ht="15.75" hidden="1" thickBot="1">
      <c r="A285" s="252">
        <v>50359</v>
      </c>
      <c r="B285" s="40">
        <f t="shared" si="48"/>
        <v>278</v>
      </c>
      <c r="C285" s="37">
        <f t="shared" si="50"/>
        <v>0</v>
      </c>
      <c r="D285" s="41">
        <f t="shared" si="46"/>
        <v>0</v>
      </c>
      <c r="E285" s="38">
        <f t="shared" si="49"/>
        <v>0</v>
      </c>
      <c r="F285" s="39">
        <f t="shared" si="51"/>
        <v>0</v>
      </c>
      <c r="G285" s="39">
        <f t="shared" si="52"/>
        <v>0</v>
      </c>
      <c r="H285" s="345">
        <f t="shared" si="45"/>
        <v>0</v>
      </c>
      <c r="I285" s="346"/>
      <c r="J285" s="347"/>
      <c r="K285" s="42">
        <f t="shared" si="47"/>
        <v>0</v>
      </c>
      <c r="L285" s="271"/>
      <c r="M285" s="258"/>
      <c r="N285" s="86"/>
      <c r="O285" s="253"/>
      <c r="P285" s="253"/>
      <c r="Q285" s="253"/>
      <c r="R285" s="266"/>
      <c r="S285" s="261"/>
      <c r="T285" s="261"/>
      <c r="U285" s="261"/>
      <c r="V285" s="262"/>
      <c r="W285" s="262"/>
      <c r="X285" s="262"/>
      <c r="Y285" s="262"/>
      <c r="Z285" s="263"/>
      <c r="AA285" s="262"/>
      <c r="AB285" s="263"/>
      <c r="AC285" s="264"/>
      <c r="AD285" s="265"/>
    </row>
    <row r="286" spans="1:30" ht="15.75" hidden="1" thickBot="1">
      <c r="A286" s="252">
        <v>50389</v>
      </c>
      <c r="B286" s="40">
        <f t="shared" si="48"/>
        <v>279</v>
      </c>
      <c r="C286" s="37">
        <f t="shared" si="50"/>
        <v>0</v>
      </c>
      <c r="D286" s="41">
        <f t="shared" si="46"/>
        <v>0</v>
      </c>
      <c r="E286" s="38">
        <f t="shared" si="49"/>
        <v>0</v>
      </c>
      <c r="F286" s="39">
        <f t="shared" si="51"/>
        <v>0</v>
      </c>
      <c r="G286" s="39">
        <f t="shared" si="52"/>
        <v>0</v>
      </c>
      <c r="H286" s="345">
        <f t="shared" si="45"/>
        <v>0</v>
      </c>
      <c r="I286" s="346"/>
      <c r="J286" s="347"/>
      <c r="K286" s="42">
        <f t="shared" si="47"/>
        <v>0</v>
      </c>
      <c r="L286" s="271"/>
      <c r="M286" s="258"/>
      <c r="N286" s="86"/>
      <c r="O286" s="253"/>
      <c r="P286" s="253"/>
      <c r="Q286" s="253"/>
      <c r="R286" s="266"/>
      <c r="S286" s="261"/>
      <c r="T286" s="261"/>
      <c r="U286" s="261"/>
      <c r="V286" s="262"/>
      <c r="W286" s="262"/>
      <c r="X286" s="262"/>
      <c r="Y286" s="262"/>
      <c r="Z286" s="263"/>
      <c r="AA286" s="262"/>
      <c r="AB286" s="263"/>
      <c r="AC286" s="264"/>
      <c r="AD286" s="265"/>
    </row>
    <row r="287" spans="1:30" ht="15.75" hidden="1" thickBot="1">
      <c r="A287" s="252">
        <v>50420</v>
      </c>
      <c r="B287" s="40">
        <f t="shared" si="48"/>
        <v>280</v>
      </c>
      <c r="C287" s="37">
        <f t="shared" si="50"/>
        <v>0</v>
      </c>
      <c r="D287" s="41">
        <f t="shared" si="46"/>
        <v>0</v>
      </c>
      <c r="E287" s="38">
        <f t="shared" si="49"/>
        <v>0</v>
      </c>
      <c r="F287" s="39">
        <f t="shared" si="51"/>
        <v>0</v>
      </c>
      <c r="G287" s="39">
        <f t="shared" si="52"/>
        <v>0</v>
      </c>
      <c r="H287" s="345">
        <f t="shared" si="45"/>
        <v>0</v>
      </c>
      <c r="I287" s="346"/>
      <c r="J287" s="347"/>
      <c r="K287" s="42">
        <f t="shared" si="47"/>
        <v>0</v>
      </c>
      <c r="L287" s="271"/>
      <c r="M287" s="258"/>
      <c r="N287" s="86"/>
      <c r="O287" s="253"/>
      <c r="P287" s="253"/>
      <c r="Q287" s="253"/>
      <c r="R287" s="266"/>
      <c r="S287" s="261"/>
      <c r="T287" s="261"/>
      <c r="U287" s="261"/>
      <c r="V287" s="262"/>
      <c r="W287" s="262"/>
      <c r="X287" s="262"/>
      <c r="Y287" s="262"/>
      <c r="Z287" s="263"/>
      <c r="AA287" s="262"/>
      <c r="AB287" s="263"/>
      <c r="AC287" s="264"/>
      <c r="AD287" s="265"/>
    </row>
    <row r="288" spans="1:30" ht="15.75" hidden="1" thickBot="1">
      <c r="A288" s="252">
        <v>50451</v>
      </c>
      <c r="B288" s="40">
        <f t="shared" si="48"/>
        <v>281</v>
      </c>
      <c r="C288" s="37">
        <f t="shared" si="50"/>
        <v>0</v>
      </c>
      <c r="D288" s="41">
        <f t="shared" si="46"/>
        <v>0</v>
      </c>
      <c r="E288" s="38">
        <f t="shared" si="49"/>
        <v>0</v>
      </c>
      <c r="F288" s="39">
        <f t="shared" si="51"/>
        <v>0</v>
      </c>
      <c r="G288" s="39">
        <f t="shared" si="52"/>
        <v>0</v>
      </c>
      <c r="H288" s="345">
        <f t="shared" si="45"/>
        <v>0</v>
      </c>
      <c r="I288" s="346"/>
      <c r="J288" s="347"/>
      <c r="K288" s="42">
        <f t="shared" si="47"/>
        <v>0</v>
      </c>
      <c r="L288" s="271"/>
      <c r="M288" s="258"/>
      <c r="N288" s="86"/>
      <c r="O288" s="253"/>
      <c r="P288" s="253"/>
      <c r="Q288" s="253"/>
      <c r="R288" s="266"/>
      <c r="S288" s="261"/>
      <c r="T288" s="261"/>
      <c r="U288" s="261"/>
      <c r="V288" s="262"/>
      <c r="W288" s="262"/>
      <c r="X288" s="262"/>
      <c r="Y288" s="262"/>
      <c r="Z288" s="263"/>
      <c r="AA288" s="262"/>
      <c r="AB288" s="263"/>
      <c r="AC288" s="264"/>
      <c r="AD288" s="265"/>
    </row>
    <row r="289" spans="1:30" ht="15.75" hidden="1" thickBot="1">
      <c r="A289" s="252">
        <v>50479</v>
      </c>
      <c r="B289" s="40">
        <f t="shared" si="48"/>
        <v>282</v>
      </c>
      <c r="C289" s="37">
        <f t="shared" si="50"/>
        <v>0</v>
      </c>
      <c r="D289" s="41">
        <f t="shared" si="46"/>
        <v>0</v>
      </c>
      <c r="E289" s="38">
        <f t="shared" si="49"/>
        <v>0</v>
      </c>
      <c r="F289" s="39">
        <f t="shared" si="51"/>
        <v>0</v>
      </c>
      <c r="G289" s="39">
        <f t="shared" si="52"/>
        <v>0</v>
      </c>
      <c r="H289" s="345">
        <f t="shared" si="45"/>
        <v>0</v>
      </c>
      <c r="I289" s="346"/>
      <c r="J289" s="347"/>
      <c r="K289" s="42">
        <f t="shared" si="47"/>
        <v>0</v>
      </c>
      <c r="L289" s="271"/>
      <c r="M289" s="258"/>
      <c r="N289" s="86"/>
      <c r="O289" s="253"/>
      <c r="P289" s="253"/>
      <c r="Q289" s="253"/>
      <c r="R289" s="266"/>
      <c r="S289" s="261"/>
      <c r="T289" s="261"/>
      <c r="U289" s="261"/>
      <c r="V289" s="262"/>
      <c r="W289" s="262"/>
      <c r="X289" s="262"/>
      <c r="Y289" s="262"/>
      <c r="Z289" s="263"/>
      <c r="AA289" s="262"/>
      <c r="AB289" s="263"/>
      <c r="AC289" s="264"/>
      <c r="AD289" s="265"/>
    </row>
    <row r="290" spans="1:30" ht="15.75" hidden="1" thickBot="1">
      <c r="A290" s="252">
        <v>50510</v>
      </c>
      <c r="B290" s="40">
        <f t="shared" si="48"/>
        <v>283</v>
      </c>
      <c r="C290" s="37">
        <f t="shared" si="50"/>
        <v>0</v>
      </c>
      <c r="D290" s="41">
        <f t="shared" si="46"/>
        <v>0</v>
      </c>
      <c r="E290" s="38">
        <f t="shared" si="49"/>
        <v>0</v>
      </c>
      <c r="F290" s="39">
        <f t="shared" si="51"/>
        <v>0</v>
      </c>
      <c r="G290" s="39">
        <f t="shared" si="52"/>
        <v>0</v>
      </c>
      <c r="H290" s="345">
        <f t="shared" si="45"/>
        <v>0</v>
      </c>
      <c r="I290" s="346"/>
      <c r="J290" s="347"/>
      <c r="K290" s="42">
        <f t="shared" si="47"/>
        <v>0</v>
      </c>
      <c r="L290" s="271"/>
      <c r="M290" s="258"/>
      <c r="N290" s="86"/>
      <c r="O290" s="253"/>
      <c r="P290" s="253"/>
      <c r="Q290" s="253"/>
      <c r="R290" s="266"/>
      <c r="S290" s="261"/>
      <c r="T290" s="261"/>
      <c r="U290" s="261"/>
      <c r="V290" s="262"/>
      <c r="W290" s="262"/>
      <c r="X290" s="262"/>
      <c r="Y290" s="262"/>
      <c r="Z290" s="263"/>
      <c r="AA290" s="262"/>
      <c r="AB290" s="263"/>
      <c r="AC290" s="264"/>
      <c r="AD290" s="265"/>
    </row>
    <row r="291" spans="1:30" ht="15.75" hidden="1" thickBot="1">
      <c r="A291" s="252">
        <v>50540</v>
      </c>
      <c r="B291" s="40">
        <f t="shared" si="48"/>
        <v>284</v>
      </c>
      <c r="C291" s="37">
        <f t="shared" si="50"/>
        <v>0</v>
      </c>
      <c r="D291" s="41">
        <f t="shared" si="46"/>
        <v>0</v>
      </c>
      <c r="E291" s="38">
        <f t="shared" si="49"/>
        <v>0</v>
      </c>
      <c r="F291" s="39">
        <f t="shared" si="51"/>
        <v>0</v>
      </c>
      <c r="G291" s="39">
        <f t="shared" si="52"/>
        <v>0</v>
      </c>
      <c r="H291" s="345">
        <f t="shared" si="45"/>
        <v>0</v>
      </c>
      <c r="I291" s="346"/>
      <c r="J291" s="347"/>
      <c r="K291" s="42">
        <f t="shared" si="47"/>
        <v>0</v>
      </c>
      <c r="L291" s="271"/>
      <c r="M291" s="258"/>
      <c r="N291" s="86"/>
      <c r="O291" s="253"/>
      <c r="P291" s="253"/>
      <c r="Q291" s="253"/>
      <c r="R291" s="266"/>
      <c r="S291" s="261"/>
      <c r="T291" s="261"/>
      <c r="U291" s="261"/>
      <c r="V291" s="262"/>
      <c r="W291" s="262"/>
      <c r="X291" s="262"/>
      <c r="Y291" s="262"/>
      <c r="Z291" s="263"/>
      <c r="AA291" s="262"/>
      <c r="AB291" s="263"/>
      <c r="AC291" s="264"/>
      <c r="AD291" s="265"/>
    </row>
    <row r="292" spans="1:30" ht="15.75" hidden="1" thickBot="1">
      <c r="A292" s="252">
        <v>50571</v>
      </c>
      <c r="B292" s="40">
        <f t="shared" si="48"/>
        <v>285</v>
      </c>
      <c r="C292" s="37">
        <f t="shared" si="50"/>
        <v>0</v>
      </c>
      <c r="D292" s="41">
        <f t="shared" si="46"/>
        <v>0</v>
      </c>
      <c r="E292" s="38">
        <f t="shared" si="49"/>
        <v>0</v>
      </c>
      <c r="F292" s="39">
        <f t="shared" si="51"/>
        <v>0</v>
      </c>
      <c r="G292" s="39">
        <f t="shared" si="52"/>
        <v>0</v>
      </c>
      <c r="H292" s="345">
        <f t="shared" si="45"/>
        <v>0</v>
      </c>
      <c r="I292" s="346"/>
      <c r="J292" s="347"/>
      <c r="K292" s="42">
        <f t="shared" si="47"/>
        <v>0</v>
      </c>
      <c r="L292" s="271"/>
      <c r="M292" s="258"/>
      <c r="N292" s="86"/>
      <c r="O292" s="253"/>
      <c r="P292" s="253"/>
      <c r="Q292" s="253"/>
      <c r="R292" s="266"/>
      <c r="S292" s="261"/>
      <c r="T292" s="261"/>
      <c r="U292" s="261"/>
      <c r="V292" s="262"/>
      <c r="W292" s="262"/>
      <c r="X292" s="262"/>
      <c r="Y292" s="262"/>
      <c r="Z292" s="263"/>
      <c r="AA292" s="262"/>
      <c r="AB292" s="263"/>
      <c r="AC292" s="264"/>
      <c r="AD292" s="265"/>
    </row>
    <row r="293" spans="1:30" ht="15.75" hidden="1" thickBot="1">
      <c r="A293" s="252">
        <v>50601</v>
      </c>
      <c r="B293" s="40">
        <f t="shared" si="48"/>
        <v>286</v>
      </c>
      <c r="C293" s="37">
        <f t="shared" si="50"/>
        <v>0</v>
      </c>
      <c r="D293" s="41">
        <f t="shared" si="46"/>
        <v>0</v>
      </c>
      <c r="E293" s="38">
        <f t="shared" si="49"/>
        <v>0</v>
      </c>
      <c r="F293" s="39">
        <f t="shared" si="51"/>
        <v>0</v>
      </c>
      <c r="G293" s="39">
        <f t="shared" si="52"/>
        <v>0</v>
      </c>
      <c r="H293" s="345">
        <f t="shared" si="45"/>
        <v>0</v>
      </c>
      <c r="I293" s="346"/>
      <c r="J293" s="347"/>
      <c r="K293" s="42">
        <f t="shared" si="47"/>
        <v>0</v>
      </c>
      <c r="L293" s="271"/>
      <c r="M293" s="258"/>
      <c r="N293" s="86"/>
      <c r="O293" s="253"/>
      <c r="P293" s="253"/>
      <c r="Q293" s="253"/>
      <c r="R293" s="266"/>
      <c r="S293" s="261"/>
      <c r="T293" s="261"/>
      <c r="U293" s="261"/>
      <c r="V293" s="262"/>
      <c r="W293" s="262"/>
      <c r="X293" s="262"/>
      <c r="Y293" s="262"/>
      <c r="Z293" s="263"/>
      <c r="AA293" s="262"/>
      <c r="AB293" s="263"/>
      <c r="AC293" s="264"/>
      <c r="AD293" s="265"/>
    </row>
    <row r="294" spans="1:30" ht="15.75" hidden="1" thickBot="1">
      <c r="A294" s="252">
        <v>50632</v>
      </c>
      <c r="B294" s="40">
        <f t="shared" si="48"/>
        <v>287</v>
      </c>
      <c r="C294" s="37">
        <f t="shared" si="50"/>
        <v>0</v>
      </c>
      <c r="D294" s="41">
        <f t="shared" si="46"/>
        <v>0</v>
      </c>
      <c r="E294" s="38">
        <f t="shared" si="49"/>
        <v>0</v>
      </c>
      <c r="F294" s="39">
        <f t="shared" si="51"/>
        <v>0</v>
      </c>
      <c r="G294" s="39">
        <f t="shared" si="52"/>
        <v>0</v>
      </c>
      <c r="H294" s="345">
        <f t="shared" si="45"/>
        <v>0</v>
      </c>
      <c r="I294" s="346"/>
      <c r="J294" s="347"/>
      <c r="K294" s="42">
        <f t="shared" si="47"/>
        <v>0</v>
      </c>
      <c r="L294" s="271"/>
      <c r="M294" s="258"/>
      <c r="N294" s="86"/>
      <c r="O294" s="253"/>
      <c r="P294" s="253"/>
      <c r="Q294" s="253"/>
      <c r="R294" s="266"/>
      <c r="S294" s="261"/>
      <c r="T294" s="261"/>
      <c r="U294" s="261"/>
      <c r="V294" s="262"/>
      <c r="W294" s="262"/>
      <c r="X294" s="262"/>
      <c r="Y294" s="262"/>
      <c r="Z294" s="263"/>
      <c r="AA294" s="262"/>
      <c r="AB294" s="263"/>
      <c r="AC294" s="264"/>
      <c r="AD294" s="265"/>
    </row>
    <row r="295" spans="1:30" ht="15.75" hidden="1" thickBot="1">
      <c r="A295" s="252">
        <v>50663</v>
      </c>
      <c r="B295" s="40">
        <f t="shared" si="48"/>
        <v>288</v>
      </c>
      <c r="C295" s="37">
        <f t="shared" si="50"/>
        <v>0</v>
      </c>
      <c r="D295" s="41">
        <f t="shared" si="46"/>
        <v>0</v>
      </c>
      <c r="E295" s="38">
        <f t="shared" si="49"/>
        <v>0</v>
      </c>
      <c r="F295" s="39">
        <f t="shared" si="51"/>
        <v>0</v>
      </c>
      <c r="G295" s="39">
        <f t="shared" si="52"/>
        <v>0</v>
      </c>
      <c r="H295" s="345">
        <f t="shared" si="45"/>
        <v>0</v>
      </c>
      <c r="I295" s="346"/>
      <c r="J295" s="347"/>
      <c r="K295" s="42">
        <f t="shared" si="47"/>
        <v>0</v>
      </c>
      <c r="L295" s="271"/>
      <c r="M295" s="258"/>
      <c r="N295" s="86"/>
      <c r="O295" s="253"/>
      <c r="P295" s="253"/>
      <c r="Q295" s="253"/>
      <c r="R295" s="266"/>
      <c r="S295" s="261"/>
      <c r="T295" s="261"/>
      <c r="U295" s="261"/>
      <c r="V295" s="262"/>
      <c r="W295" s="262"/>
      <c r="X295" s="262"/>
      <c r="Y295" s="262"/>
      <c r="Z295" s="263"/>
      <c r="AA295" s="262"/>
      <c r="AB295" s="263"/>
      <c r="AC295" s="264"/>
      <c r="AD295" s="265"/>
    </row>
    <row r="296" spans="1:30" ht="15.75" hidden="1" thickBot="1">
      <c r="A296" s="252">
        <v>50693</v>
      </c>
      <c r="B296" s="40">
        <f t="shared" si="48"/>
        <v>289</v>
      </c>
      <c r="C296" s="37">
        <f t="shared" si="50"/>
        <v>0</v>
      </c>
      <c r="D296" s="41">
        <f t="shared" si="46"/>
        <v>0</v>
      </c>
      <c r="E296" s="38">
        <f t="shared" si="49"/>
        <v>0</v>
      </c>
      <c r="F296" s="39">
        <f t="shared" si="51"/>
        <v>0</v>
      </c>
      <c r="G296" s="39">
        <f t="shared" si="52"/>
        <v>0</v>
      </c>
      <c r="H296" s="345">
        <f t="shared" si="45"/>
        <v>0</v>
      </c>
      <c r="I296" s="346"/>
      <c r="J296" s="347"/>
      <c r="K296" s="42">
        <f t="shared" si="47"/>
        <v>0</v>
      </c>
      <c r="L296" s="271"/>
      <c r="M296" s="258"/>
      <c r="N296" s="86"/>
      <c r="O296" s="253"/>
      <c r="P296" s="253"/>
      <c r="Q296" s="253"/>
      <c r="R296" s="266"/>
      <c r="S296" s="261"/>
      <c r="T296" s="261"/>
      <c r="U296" s="261"/>
      <c r="V296" s="262"/>
      <c r="W296" s="262"/>
      <c r="X296" s="262"/>
      <c r="Y296" s="262"/>
      <c r="Z296" s="263"/>
      <c r="AA296" s="262"/>
      <c r="AB296" s="263"/>
      <c r="AC296" s="264"/>
      <c r="AD296" s="265"/>
    </row>
    <row r="297" spans="1:30" ht="15.75" hidden="1" thickBot="1">
      <c r="A297" s="252">
        <v>50724</v>
      </c>
      <c r="B297" s="40">
        <f t="shared" si="48"/>
        <v>290</v>
      </c>
      <c r="C297" s="37">
        <f t="shared" si="50"/>
        <v>0</v>
      </c>
      <c r="D297" s="41">
        <f t="shared" si="46"/>
        <v>0</v>
      </c>
      <c r="E297" s="38">
        <f t="shared" si="49"/>
        <v>0</v>
      </c>
      <c r="F297" s="39">
        <f t="shared" si="51"/>
        <v>0</v>
      </c>
      <c r="G297" s="39">
        <f t="shared" si="52"/>
        <v>0</v>
      </c>
      <c r="H297" s="345">
        <f t="shared" si="45"/>
        <v>0</v>
      </c>
      <c r="I297" s="346"/>
      <c r="J297" s="347"/>
      <c r="K297" s="42">
        <f t="shared" si="47"/>
        <v>0</v>
      </c>
      <c r="L297" s="271"/>
      <c r="M297" s="258"/>
      <c r="N297" s="86"/>
      <c r="O297" s="253"/>
      <c r="P297" s="253"/>
      <c r="Q297" s="253"/>
      <c r="R297" s="266"/>
      <c r="S297" s="261"/>
      <c r="T297" s="261"/>
      <c r="U297" s="261"/>
      <c r="V297" s="262"/>
      <c r="W297" s="262"/>
      <c r="X297" s="262"/>
      <c r="Y297" s="262"/>
      <c r="Z297" s="263"/>
      <c r="AA297" s="262"/>
      <c r="AB297" s="263"/>
      <c r="AC297" s="264"/>
      <c r="AD297" s="265"/>
    </row>
    <row r="298" spans="1:30" ht="15.75" hidden="1" thickBot="1">
      <c r="A298" s="252">
        <v>50754</v>
      </c>
      <c r="B298" s="40">
        <f t="shared" si="48"/>
        <v>291</v>
      </c>
      <c r="C298" s="37">
        <f t="shared" si="50"/>
        <v>0</v>
      </c>
      <c r="D298" s="41">
        <f t="shared" si="46"/>
        <v>0</v>
      </c>
      <c r="E298" s="38">
        <f t="shared" si="49"/>
        <v>0</v>
      </c>
      <c r="F298" s="39">
        <f t="shared" si="51"/>
        <v>0</v>
      </c>
      <c r="G298" s="39">
        <f t="shared" si="52"/>
        <v>0</v>
      </c>
      <c r="H298" s="345">
        <f t="shared" si="45"/>
        <v>0</v>
      </c>
      <c r="I298" s="346"/>
      <c r="J298" s="347"/>
      <c r="K298" s="42">
        <f t="shared" si="47"/>
        <v>0</v>
      </c>
      <c r="L298" s="271"/>
      <c r="M298" s="258"/>
      <c r="N298" s="86"/>
      <c r="O298" s="253"/>
      <c r="P298" s="253"/>
      <c r="Q298" s="253"/>
      <c r="R298" s="266"/>
      <c r="S298" s="261"/>
      <c r="T298" s="261"/>
      <c r="U298" s="261"/>
      <c r="V298" s="262"/>
      <c r="W298" s="262"/>
      <c r="X298" s="262"/>
      <c r="Y298" s="262"/>
      <c r="Z298" s="263"/>
      <c r="AA298" s="262"/>
      <c r="AB298" s="263"/>
      <c r="AC298" s="264"/>
      <c r="AD298" s="265"/>
    </row>
    <row r="299" spans="1:30" ht="15.75" hidden="1" thickBot="1">
      <c r="A299" s="252">
        <v>50785</v>
      </c>
      <c r="B299" s="40">
        <f t="shared" si="48"/>
        <v>292</v>
      </c>
      <c r="C299" s="37">
        <f t="shared" si="50"/>
        <v>0</v>
      </c>
      <c r="D299" s="41">
        <f t="shared" si="46"/>
        <v>0</v>
      </c>
      <c r="E299" s="38">
        <f t="shared" si="49"/>
        <v>0</v>
      </c>
      <c r="F299" s="39">
        <f t="shared" si="51"/>
        <v>0</v>
      </c>
      <c r="G299" s="39">
        <f t="shared" si="52"/>
        <v>0</v>
      </c>
      <c r="H299" s="345">
        <f t="shared" si="45"/>
        <v>0</v>
      </c>
      <c r="I299" s="346"/>
      <c r="J299" s="347"/>
      <c r="K299" s="42">
        <f t="shared" si="47"/>
        <v>0</v>
      </c>
      <c r="L299" s="271"/>
      <c r="M299" s="258"/>
      <c r="N299" s="86"/>
      <c r="O299" s="253"/>
      <c r="P299" s="253"/>
      <c r="Q299" s="253"/>
      <c r="R299" s="266"/>
      <c r="S299" s="261"/>
      <c r="T299" s="261"/>
      <c r="U299" s="261"/>
      <c r="V299" s="262"/>
      <c r="W299" s="262"/>
      <c r="X299" s="262"/>
      <c r="Y299" s="262"/>
      <c r="Z299" s="263"/>
      <c r="AA299" s="262"/>
      <c r="AB299" s="263"/>
      <c r="AC299" s="264"/>
      <c r="AD299" s="265"/>
    </row>
    <row r="300" spans="1:30" ht="15.75" hidden="1" thickBot="1">
      <c r="A300" s="252">
        <v>50816</v>
      </c>
      <c r="B300" s="40">
        <f t="shared" si="48"/>
        <v>293</v>
      </c>
      <c r="C300" s="37">
        <f t="shared" si="50"/>
        <v>0</v>
      </c>
      <c r="D300" s="41">
        <f t="shared" si="46"/>
        <v>0</v>
      </c>
      <c r="E300" s="38">
        <f t="shared" si="49"/>
        <v>0</v>
      </c>
      <c r="F300" s="39">
        <f t="shared" si="51"/>
        <v>0</v>
      </c>
      <c r="G300" s="39">
        <f t="shared" si="52"/>
        <v>0</v>
      </c>
      <c r="H300" s="345">
        <f t="shared" si="45"/>
        <v>0</v>
      </c>
      <c r="I300" s="346"/>
      <c r="J300" s="347"/>
      <c r="K300" s="42">
        <f t="shared" si="47"/>
        <v>0</v>
      </c>
      <c r="L300" s="271"/>
      <c r="M300" s="258"/>
      <c r="N300" s="86"/>
      <c r="O300" s="253"/>
      <c r="P300" s="253"/>
      <c r="Q300" s="253"/>
      <c r="R300" s="266"/>
      <c r="S300" s="261"/>
      <c r="T300" s="261"/>
      <c r="U300" s="261"/>
      <c r="V300" s="262"/>
      <c r="W300" s="262"/>
      <c r="X300" s="262"/>
      <c r="Y300" s="262"/>
      <c r="Z300" s="263"/>
      <c r="AA300" s="262"/>
      <c r="AB300" s="263"/>
      <c r="AC300" s="264"/>
      <c r="AD300" s="265"/>
    </row>
    <row r="301" spans="1:30" ht="15.75" hidden="1" thickBot="1">
      <c r="A301" s="252">
        <v>50844</v>
      </c>
      <c r="B301" s="40">
        <f t="shared" si="48"/>
        <v>294</v>
      </c>
      <c r="C301" s="37">
        <f t="shared" si="50"/>
        <v>0</v>
      </c>
      <c r="D301" s="41">
        <f t="shared" si="46"/>
        <v>0</v>
      </c>
      <c r="E301" s="38">
        <f t="shared" si="49"/>
        <v>0</v>
      </c>
      <c r="F301" s="39">
        <f t="shared" si="51"/>
        <v>0</v>
      </c>
      <c r="G301" s="39">
        <f t="shared" si="52"/>
        <v>0</v>
      </c>
      <c r="H301" s="345">
        <f t="shared" si="45"/>
        <v>0</v>
      </c>
      <c r="I301" s="346"/>
      <c r="J301" s="347"/>
      <c r="K301" s="42">
        <f t="shared" si="47"/>
        <v>0</v>
      </c>
      <c r="L301" s="271"/>
      <c r="M301" s="258"/>
      <c r="N301" s="86"/>
      <c r="O301" s="253"/>
      <c r="P301" s="253"/>
      <c r="Q301" s="253"/>
      <c r="R301" s="266"/>
      <c r="S301" s="261"/>
      <c r="T301" s="261"/>
      <c r="U301" s="261"/>
      <c r="V301" s="262"/>
      <c r="W301" s="262"/>
      <c r="X301" s="262"/>
      <c r="Y301" s="262"/>
      <c r="Z301" s="263"/>
      <c r="AA301" s="262"/>
      <c r="AB301" s="263"/>
      <c r="AC301" s="264"/>
      <c r="AD301" s="265"/>
    </row>
    <row r="302" spans="1:30" ht="15.75" hidden="1" thickBot="1">
      <c r="A302" s="252">
        <v>50875</v>
      </c>
      <c r="B302" s="40">
        <f t="shared" si="48"/>
        <v>295</v>
      </c>
      <c r="C302" s="37">
        <f t="shared" si="50"/>
        <v>0</v>
      </c>
      <c r="D302" s="41">
        <f t="shared" si="46"/>
        <v>0</v>
      </c>
      <c r="E302" s="38">
        <f t="shared" si="49"/>
        <v>0</v>
      </c>
      <c r="F302" s="39">
        <f t="shared" si="51"/>
        <v>0</v>
      </c>
      <c r="G302" s="39">
        <f t="shared" si="52"/>
        <v>0</v>
      </c>
      <c r="H302" s="345">
        <f t="shared" si="45"/>
        <v>0</v>
      </c>
      <c r="I302" s="346"/>
      <c r="J302" s="347"/>
      <c r="K302" s="42">
        <f t="shared" si="47"/>
        <v>0</v>
      </c>
      <c r="L302" s="271"/>
      <c r="M302" s="258"/>
      <c r="N302" s="86"/>
      <c r="O302" s="253"/>
      <c r="P302" s="253"/>
      <c r="Q302" s="253"/>
      <c r="R302" s="266"/>
      <c r="S302" s="261"/>
      <c r="T302" s="261"/>
      <c r="U302" s="261"/>
      <c r="V302" s="262"/>
      <c r="W302" s="262"/>
      <c r="X302" s="262"/>
      <c r="Y302" s="262"/>
      <c r="Z302" s="263"/>
      <c r="AA302" s="262"/>
      <c r="AB302" s="263"/>
      <c r="AC302" s="264"/>
      <c r="AD302" s="265"/>
    </row>
    <row r="303" spans="1:30" ht="15.75" hidden="1" thickBot="1">
      <c r="A303" s="252">
        <v>50905</v>
      </c>
      <c r="B303" s="40">
        <f t="shared" si="48"/>
        <v>296</v>
      </c>
      <c r="C303" s="37">
        <f t="shared" si="50"/>
        <v>0</v>
      </c>
      <c r="D303" s="41">
        <f t="shared" si="46"/>
        <v>0</v>
      </c>
      <c r="E303" s="38">
        <f t="shared" si="49"/>
        <v>0</v>
      </c>
      <c r="F303" s="39">
        <f t="shared" si="51"/>
        <v>0</v>
      </c>
      <c r="G303" s="39">
        <f t="shared" si="52"/>
        <v>0</v>
      </c>
      <c r="H303" s="345">
        <f t="shared" si="45"/>
        <v>0</v>
      </c>
      <c r="I303" s="346"/>
      <c r="J303" s="347"/>
      <c r="K303" s="42">
        <f t="shared" si="47"/>
        <v>0</v>
      </c>
      <c r="L303" s="271"/>
      <c r="M303" s="258"/>
      <c r="N303" s="86"/>
      <c r="O303" s="253"/>
      <c r="P303" s="253"/>
      <c r="Q303" s="253"/>
      <c r="R303" s="266"/>
      <c r="S303" s="261"/>
      <c r="T303" s="261"/>
      <c r="U303" s="261"/>
      <c r="V303" s="262"/>
      <c r="W303" s="262"/>
      <c r="X303" s="262"/>
      <c r="Y303" s="262"/>
      <c r="Z303" s="263"/>
      <c r="AA303" s="262"/>
      <c r="AB303" s="263"/>
      <c r="AC303" s="264"/>
      <c r="AD303" s="265"/>
    </row>
    <row r="304" spans="1:30" ht="15.75" hidden="1" thickBot="1">
      <c r="A304" s="252">
        <v>50936</v>
      </c>
      <c r="B304" s="40">
        <f t="shared" si="48"/>
        <v>297</v>
      </c>
      <c r="C304" s="37">
        <f t="shared" si="50"/>
        <v>0</v>
      </c>
      <c r="D304" s="41">
        <f t="shared" si="46"/>
        <v>0</v>
      </c>
      <c r="E304" s="38">
        <f t="shared" si="49"/>
        <v>0</v>
      </c>
      <c r="F304" s="39">
        <f t="shared" si="51"/>
        <v>0</v>
      </c>
      <c r="G304" s="39">
        <f t="shared" si="52"/>
        <v>0</v>
      </c>
      <c r="H304" s="345">
        <f t="shared" si="45"/>
        <v>0</v>
      </c>
      <c r="I304" s="346"/>
      <c r="J304" s="347"/>
      <c r="K304" s="42">
        <f t="shared" si="47"/>
        <v>0</v>
      </c>
      <c r="L304" s="271"/>
      <c r="M304" s="258"/>
      <c r="N304" s="86"/>
      <c r="O304" s="253"/>
      <c r="P304" s="253"/>
      <c r="Q304" s="253"/>
      <c r="R304" s="266"/>
      <c r="S304" s="261"/>
      <c r="T304" s="261"/>
      <c r="U304" s="261"/>
      <c r="V304" s="262"/>
      <c r="W304" s="262"/>
      <c r="X304" s="262"/>
      <c r="Y304" s="262"/>
      <c r="Z304" s="263"/>
      <c r="AA304" s="262"/>
      <c r="AB304" s="263"/>
      <c r="AC304" s="264"/>
      <c r="AD304" s="265"/>
    </row>
    <row r="305" spans="1:30" ht="15.75" hidden="1" thickBot="1">
      <c r="A305" s="252">
        <v>50966</v>
      </c>
      <c r="B305" s="40">
        <f t="shared" si="48"/>
        <v>298</v>
      </c>
      <c r="C305" s="37">
        <f t="shared" si="50"/>
        <v>0</v>
      </c>
      <c r="D305" s="41">
        <f t="shared" si="46"/>
        <v>0</v>
      </c>
      <c r="E305" s="38">
        <f t="shared" si="49"/>
        <v>0</v>
      </c>
      <c r="F305" s="39">
        <f t="shared" si="51"/>
        <v>0</v>
      </c>
      <c r="G305" s="39">
        <f t="shared" si="52"/>
        <v>0</v>
      </c>
      <c r="H305" s="345">
        <f t="shared" si="45"/>
        <v>0</v>
      </c>
      <c r="I305" s="346"/>
      <c r="J305" s="347"/>
      <c r="K305" s="42">
        <f t="shared" si="47"/>
        <v>0</v>
      </c>
      <c r="L305" s="271"/>
      <c r="M305" s="258"/>
      <c r="N305" s="86"/>
      <c r="O305" s="253"/>
      <c r="P305" s="253"/>
      <c r="Q305" s="253"/>
      <c r="R305" s="266"/>
      <c r="S305" s="261"/>
      <c r="T305" s="261"/>
      <c r="U305" s="261"/>
      <c r="V305" s="262"/>
      <c r="W305" s="262"/>
      <c r="X305" s="262"/>
      <c r="Y305" s="262"/>
      <c r="Z305" s="263"/>
      <c r="AA305" s="262"/>
      <c r="AB305" s="263"/>
      <c r="AC305" s="264"/>
      <c r="AD305" s="265"/>
    </row>
    <row r="306" spans="1:30" ht="15.75" hidden="1" thickBot="1">
      <c r="A306" s="252">
        <v>50997</v>
      </c>
      <c r="B306" s="40">
        <f t="shared" si="48"/>
        <v>299</v>
      </c>
      <c r="C306" s="37">
        <f t="shared" si="50"/>
        <v>0</v>
      </c>
      <c r="D306" s="41">
        <f t="shared" si="46"/>
        <v>0</v>
      </c>
      <c r="E306" s="38">
        <f t="shared" si="49"/>
        <v>0</v>
      </c>
      <c r="F306" s="39">
        <f t="shared" si="51"/>
        <v>0</v>
      </c>
      <c r="G306" s="39">
        <f t="shared" si="52"/>
        <v>0</v>
      </c>
      <c r="H306" s="345">
        <f t="shared" si="45"/>
        <v>0</v>
      </c>
      <c r="I306" s="346"/>
      <c r="J306" s="347"/>
      <c r="K306" s="42">
        <f t="shared" si="47"/>
        <v>0</v>
      </c>
      <c r="L306" s="271"/>
      <c r="M306" s="258"/>
      <c r="N306" s="86"/>
      <c r="O306" s="253"/>
      <c r="P306" s="253"/>
      <c r="Q306" s="253"/>
      <c r="R306" s="266"/>
      <c r="S306" s="261"/>
      <c r="T306" s="261"/>
      <c r="U306" s="261"/>
      <c r="V306" s="262"/>
      <c r="W306" s="262"/>
      <c r="X306" s="262"/>
      <c r="Y306" s="262"/>
      <c r="Z306" s="263"/>
      <c r="AA306" s="262"/>
      <c r="AB306" s="263"/>
      <c r="AC306" s="264"/>
      <c r="AD306" s="265"/>
    </row>
    <row r="307" spans="1:30" ht="15.75" hidden="1" thickBot="1">
      <c r="A307" s="252">
        <v>51028</v>
      </c>
      <c r="B307" s="40">
        <f t="shared" si="48"/>
        <v>300</v>
      </c>
      <c r="C307" s="37">
        <f t="shared" si="50"/>
        <v>0</v>
      </c>
      <c r="D307" s="41">
        <f t="shared" si="46"/>
        <v>0</v>
      </c>
      <c r="E307" s="38">
        <f t="shared" si="49"/>
        <v>0</v>
      </c>
      <c r="F307" s="39">
        <f t="shared" si="51"/>
        <v>0</v>
      </c>
      <c r="G307" s="39">
        <f t="shared" si="52"/>
        <v>0</v>
      </c>
      <c r="H307" s="345">
        <f t="shared" si="45"/>
        <v>0</v>
      </c>
      <c r="I307" s="346"/>
      <c r="J307" s="347"/>
      <c r="K307" s="42">
        <f t="shared" si="47"/>
        <v>0</v>
      </c>
      <c r="L307" s="271"/>
      <c r="M307" s="258"/>
      <c r="N307" s="86"/>
      <c r="O307" s="253"/>
      <c r="P307" s="253"/>
      <c r="Q307" s="253"/>
      <c r="R307" s="266"/>
      <c r="S307" s="261"/>
      <c r="T307" s="261"/>
      <c r="U307" s="261"/>
      <c r="V307" s="262"/>
      <c r="W307" s="262"/>
      <c r="X307" s="262"/>
      <c r="Y307" s="262"/>
      <c r="Z307" s="263"/>
      <c r="AA307" s="262"/>
      <c r="AB307" s="263"/>
      <c r="AC307" s="264"/>
      <c r="AD307" s="265"/>
    </row>
    <row r="308" spans="1:30" ht="15.75" hidden="1" thickBot="1">
      <c r="A308" s="252">
        <v>51058</v>
      </c>
      <c r="B308" s="40">
        <f t="shared" si="48"/>
        <v>301</v>
      </c>
      <c r="C308" s="37">
        <f t="shared" si="50"/>
        <v>0</v>
      </c>
      <c r="D308" s="41">
        <f t="shared" si="46"/>
        <v>0</v>
      </c>
      <c r="E308" s="38">
        <f t="shared" si="49"/>
        <v>0</v>
      </c>
      <c r="F308" s="39">
        <f t="shared" si="51"/>
        <v>0</v>
      </c>
      <c r="G308" s="39">
        <f t="shared" si="52"/>
        <v>0</v>
      </c>
      <c r="H308" s="345">
        <f t="shared" si="45"/>
        <v>0</v>
      </c>
      <c r="I308" s="346"/>
      <c r="J308" s="347"/>
      <c r="K308" s="42">
        <f t="shared" si="47"/>
        <v>0</v>
      </c>
      <c r="L308" s="271"/>
      <c r="M308" s="258"/>
      <c r="N308" s="86"/>
      <c r="O308" s="253"/>
      <c r="P308" s="253"/>
      <c r="Q308" s="253"/>
      <c r="R308" s="266"/>
      <c r="S308" s="261"/>
      <c r="T308" s="261"/>
      <c r="U308" s="261"/>
      <c r="V308" s="262"/>
      <c r="W308" s="262"/>
      <c r="X308" s="262"/>
      <c r="Y308" s="262"/>
      <c r="Z308" s="263"/>
      <c r="AA308" s="262"/>
      <c r="AB308" s="263"/>
      <c r="AC308" s="264"/>
      <c r="AD308" s="265"/>
    </row>
    <row r="309" spans="1:30" ht="15.75" hidden="1" thickBot="1">
      <c r="A309" s="252">
        <v>51089</v>
      </c>
      <c r="B309" s="40">
        <f t="shared" si="48"/>
        <v>302</v>
      </c>
      <c r="C309" s="37">
        <f t="shared" si="50"/>
        <v>0</v>
      </c>
      <c r="D309" s="41">
        <f t="shared" si="46"/>
        <v>0</v>
      </c>
      <c r="E309" s="38">
        <f t="shared" si="49"/>
        <v>0</v>
      </c>
      <c r="F309" s="39">
        <f t="shared" si="51"/>
        <v>0</v>
      </c>
      <c r="G309" s="39">
        <f t="shared" si="52"/>
        <v>0</v>
      </c>
      <c r="H309" s="345">
        <f t="shared" si="45"/>
        <v>0</v>
      </c>
      <c r="I309" s="346"/>
      <c r="J309" s="347"/>
      <c r="K309" s="42">
        <f t="shared" si="47"/>
        <v>0</v>
      </c>
      <c r="L309" s="271"/>
      <c r="M309" s="258"/>
      <c r="N309" s="86"/>
      <c r="O309" s="253"/>
      <c r="P309" s="253"/>
      <c r="Q309" s="253"/>
      <c r="R309" s="266"/>
      <c r="S309" s="261"/>
      <c r="T309" s="261"/>
      <c r="U309" s="261"/>
      <c r="V309" s="262"/>
      <c r="W309" s="262"/>
      <c r="X309" s="262"/>
      <c r="Y309" s="262"/>
      <c r="Z309" s="263"/>
      <c r="AA309" s="262"/>
      <c r="AB309" s="263"/>
      <c r="AC309" s="264"/>
      <c r="AD309" s="265"/>
    </row>
    <row r="310" spans="1:30" ht="15.75" hidden="1" thickBot="1">
      <c r="A310" s="252">
        <v>51119</v>
      </c>
      <c r="B310" s="40">
        <f t="shared" si="48"/>
        <v>303</v>
      </c>
      <c r="C310" s="37">
        <f t="shared" si="50"/>
        <v>0</v>
      </c>
      <c r="D310" s="41">
        <f t="shared" si="46"/>
        <v>0</v>
      </c>
      <c r="E310" s="38">
        <f t="shared" si="49"/>
        <v>0</v>
      </c>
      <c r="F310" s="39">
        <f t="shared" si="51"/>
        <v>0</v>
      </c>
      <c r="G310" s="39">
        <f t="shared" si="52"/>
        <v>0</v>
      </c>
      <c r="H310" s="345">
        <f t="shared" si="45"/>
        <v>0</v>
      </c>
      <c r="I310" s="346"/>
      <c r="J310" s="347"/>
      <c r="K310" s="42">
        <f t="shared" si="47"/>
        <v>0</v>
      </c>
      <c r="L310" s="271"/>
      <c r="M310" s="258"/>
      <c r="N310" s="86"/>
      <c r="O310" s="253"/>
      <c r="P310" s="253"/>
      <c r="Q310" s="253"/>
      <c r="R310" s="266"/>
      <c r="S310" s="261"/>
      <c r="T310" s="261"/>
      <c r="U310" s="261"/>
      <c r="V310" s="262"/>
      <c r="W310" s="262"/>
      <c r="X310" s="262"/>
      <c r="Y310" s="262"/>
      <c r="Z310" s="263"/>
      <c r="AA310" s="262"/>
      <c r="AB310" s="263"/>
      <c r="AC310" s="264"/>
      <c r="AD310" s="265"/>
    </row>
    <row r="311" spans="1:30" ht="15.75" hidden="1" thickBot="1">
      <c r="A311" s="252">
        <v>51150</v>
      </c>
      <c r="B311" s="40">
        <f t="shared" si="48"/>
        <v>304</v>
      </c>
      <c r="C311" s="37">
        <f t="shared" si="50"/>
        <v>0</v>
      </c>
      <c r="D311" s="41">
        <f t="shared" si="46"/>
        <v>0</v>
      </c>
      <c r="E311" s="38">
        <f t="shared" si="49"/>
        <v>0</v>
      </c>
      <c r="F311" s="39">
        <f t="shared" si="51"/>
        <v>0</v>
      </c>
      <c r="G311" s="39">
        <f t="shared" si="52"/>
        <v>0</v>
      </c>
      <c r="H311" s="345">
        <f t="shared" si="45"/>
        <v>0</v>
      </c>
      <c r="I311" s="346"/>
      <c r="J311" s="347"/>
      <c r="K311" s="42">
        <f t="shared" si="47"/>
        <v>0</v>
      </c>
      <c r="L311" s="271"/>
      <c r="M311" s="258"/>
      <c r="N311" s="86"/>
      <c r="O311" s="253"/>
      <c r="P311" s="253"/>
      <c r="Q311" s="253"/>
      <c r="R311" s="266"/>
      <c r="S311" s="261"/>
      <c r="T311" s="261"/>
      <c r="U311" s="261"/>
      <c r="V311" s="262"/>
      <c r="W311" s="262"/>
      <c r="X311" s="262"/>
      <c r="Y311" s="262"/>
      <c r="Z311" s="263"/>
      <c r="AA311" s="262"/>
      <c r="AB311" s="263"/>
      <c r="AC311" s="264"/>
      <c r="AD311" s="265"/>
    </row>
    <row r="312" spans="1:30" ht="15.75" hidden="1" thickBot="1">
      <c r="A312" s="252">
        <v>51181</v>
      </c>
      <c r="B312" s="40">
        <f t="shared" si="48"/>
        <v>305</v>
      </c>
      <c r="C312" s="37">
        <f t="shared" si="50"/>
        <v>0</v>
      </c>
      <c r="D312" s="41">
        <f t="shared" si="46"/>
        <v>0</v>
      </c>
      <c r="E312" s="38">
        <f t="shared" si="49"/>
        <v>0</v>
      </c>
      <c r="F312" s="39">
        <f t="shared" si="51"/>
        <v>0</v>
      </c>
      <c r="G312" s="39">
        <f t="shared" si="52"/>
        <v>0</v>
      </c>
      <c r="H312" s="345">
        <f t="shared" si="45"/>
        <v>0</v>
      </c>
      <c r="I312" s="346"/>
      <c r="J312" s="347"/>
      <c r="K312" s="42">
        <f t="shared" si="47"/>
        <v>0</v>
      </c>
      <c r="L312" s="271"/>
      <c r="M312" s="258"/>
      <c r="N312" s="86"/>
      <c r="O312" s="253"/>
      <c r="P312" s="253"/>
      <c r="Q312" s="253"/>
      <c r="R312" s="266"/>
      <c r="S312" s="261"/>
      <c r="T312" s="261"/>
      <c r="U312" s="261"/>
      <c r="V312" s="262"/>
      <c r="W312" s="262"/>
      <c r="X312" s="262"/>
      <c r="Y312" s="262"/>
      <c r="Z312" s="263"/>
      <c r="AA312" s="262"/>
      <c r="AB312" s="263"/>
      <c r="AC312" s="264"/>
      <c r="AD312" s="265"/>
    </row>
    <row r="313" spans="1:30" ht="15.75" hidden="1" thickBot="1">
      <c r="A313" s="252">
        <v>51210</v>
      </c>
      <c r="B313" s="40">
        <f t="shared" si="48"/>
        <v>306</v>
      </c>
      <c r="C313" s="37">
        <f t="shared" si="50"/>
        <v>0</v>
      </c>
      <c r="D313" s="41">
        <f t="shared" si="46"/>
        <v>0</v>
      </c>
      <c r="E313" s="38">
        <f t="shared" si="49"/>
        <v>0</v>
      </c>
      <c r="F313" s="39">
        <f t="shared" si="51"/>
        <v>0</v>
      </c>
      <c r="G313" s="39">
        <f t="shared" si="52"/>
        <v>0</v>
      </c>
      <c r="H313" s="345">
        <f t="shared" si="45"/>
        <v>0</v>
      </c>
      <c r="I313" s="346"/>
      <c r="J313" s="347"/>
      <c r="K313" s="42">
        <f t="shared" si="47"/>
        <v>0</v>
      </c>
      <c r="L313" s="271"/>
      <c r="M313" s="258"/>
      <c r="N313" s="86"/>
      <c r="O313" s="253"/>
      <c r="P313" s="253"/>
      <c r="Q313" s="253"/>
      <c r="R313" s="266"/>
      <c r="S313" s="261"/>
      <c r="T313" s="261"/>
      <c r="U313" s="261"/>
      <c r="V313" s="262"/>
      <c r="W313" s="262"/>
      <c r="X313" s="262"/>
      <c r="Y313" s="262"/>
      <c r="Z313" s="263"/>
      <c r="AA313" s="262"/>
      <c r="AB313" s="263"/>
      <c r="AC313" s="264"/>
      <c r="AD313" s="265"/>
    </row>
    <row r="314" spans="1:30" ht="15.75" hidden="1" thickBot="1">
      <c r="A314" s="252">
        <v>51241</v>
      </c>
      <c r="B314" s="40">
        <f t="shared" si="48"/>
        <v>307</v>
      </c>
      <c r="C314" s="37">
        <f t="shared" si="50"/>
        <v>0</v>
      </c>
      <c r="D314" s="41">
        <f t="shared" si="46"/>
        <v>0</v>
      </c>
      <c r="E314" s="38">
        <f t="shared" si="49"/>
        <v>0</v>
      </c>
      <c r="F314" s="39">
        <f t="shared" si="51"/>
        <v>0</v>
      </c>
      <c r="G314" s="39">
        <f t="shared" si="52"/>
        <v>0</v>
      </c>
      <c r="H314" s="345">
        <f t="shared" si="45"/>
        <v>0</v>
      </c>
      <c r="I314" s="346"/>
      <c r="J314" s="347"/>
      <c r="K314" s="42">
        <f t="shared" si="47"/>
        <v>0</v>
      </c>
      <c r="L314" s="271"/>
      <c r="M314" s="258"/>
      <c r="N314" s="86"/>
      <c r="O314" s="253"/>
      <c r="P314" s="253"/>
      <c r="Q314" s="253"/>
      <c r="R314" s="266"/>
      <c r="S314" s="261"/>
      <c r="T314" s="261"/>
      <c r="U314" s="261"/>
      <c r="V314" s="262"/>
      <c r="W314" s="262"/>
      <c r="X314" s="262"/>
      <c r="Y314" s="262"/>
      <c r="Z314" s="263"/>
      <c r="AA314" s="262"/>
      <c r="AB314" s="263"/>
      <c r="AC314" s="264"/>
      <c r="AD314" s="265"/>
    </row>
    <row r="315" spans="1:30" ht="15.75" hidden="1" thickBot="1">
      <c r="A315" s="252">
        <v>51271</v>
      </c>
      <c r="B315" s="40">
        <f t="shared" si="48"/>
        <v>308</v>
      </c>
      <c r="C315" s="37">
        <f t="shared" si="50"/>
        <v>0</v>
      </c>
      <c r="D315" s="41">
        <f t="shared" si="46"/>
        <v>0</v>
      </c>
      <c r="E315" s="38">
        <f t="shared" si="49"/>
        <v>0</v>
      </c>
      <c r="F315" s="39">
        <f t="shared" si="51"/>
        <v>0</v>
      </c>
      <c r="G315" s="39">
        <f t="shared" si="52"/>
        <v>0</v>
      </c>
      <c r="H315" s="345">
        <f t="shared" si="45"/>
        <v>0</v>
      </c>
      <c r="I315" s="346"/>
      <c r="J315" s="347"/>
      <c r="K315" s="42">
        <f t="shared" si="47"/>
        <v>0</v>
      </c>
      <c r="L315" s="271"/>
      <c r="M315" s="258"/>
      <c r="N315" s="86"/>
      <c r="O315" s="253"/>
      <c r="P315" s="253"/>
      <c r="Q315" s="253"/>
      <c r="R315" s="266"/>
      <c r="S315" s="261"/>
      <c r="T315" s="261"/>
      <c r="U315" s="261"/>
      <c r="V315" s="262"/>
      <c r="W315" s="262"/>
      <c r="X315" s="262"/>
      <c r="Y315" s="262"/>
      <c r="Z315" s="263"/>
      <c r="AA315" s="262"/>
      <c r="AB315" s="263"/>
      <c r="AC315" s="264"/>
      <c r="AD315" s="265"/>
    </row>
    <row r="316" spans="1:30" ht="15.75" hidden="1" thickBot="1">
      <c r="A316" s="252">
        <v>51302</v>
      </c>
      <c r="B316" s="40">
        <f t="shared" si="48"/>
        <v>309</v>
      </c>
      <c r="C316" s="37">
        <f t="shared" si="50"/>
        <v>0</v>
      </c>
      <c r="D316" s="41">
        <f t="shared" si="46"/>
        <v>0</v>
      </c>
      <c r="E316" s="38">
        <f t="shared" si="49"/>
        <v>0</v>
      </c>
      <c r="F316" s="39">
        <f t="shared" si="51"/>
        <v>0</v>
      </c>
      <c r="G316" s="39">
        <f t="shared" si="52"/>
        <v>0</v>
      </c>
      <c r="H316" s="345">
        <f t="shared" si="45"/>
        <v>0</v>
      </c>
      <c r="I316" s="346"/>
      <c r="J316" s="347"/>
      <c r="K316" s="42">
        <f t="shared" si="47"/>
        <v>0</v>
      </c>
      <c r="L316" s="271"/>
      <c r="M316" s="258"/>
      <c r="N316" s="86"/>
      <c r="O316" s="253"/>
      <c r="P316" s="253"/>
      <c r="Q316" s="253"/>
      <c r="R316" s="266"/>
      <c r="S316" s="261"/>
      <c r="T316" s="261"/>
      <c r="U316" s="261"/>
      <c r="V316" s="262"/>
      <c r="W316" s="262"/>
      <c r="X316" s="262"/>
      <c r="Y316" s="262"/>
      <c r="Z316" s="263"/>
      <c r="AA316" s="262"/>
      <c r="AB316" s="263"/>
      <c r="AC316" s="264"/>
      <c r="AD316" s="265"/>
    </row>
    <row r="317" spans="1:30" ht="15.75" hidden="1" thickBot="1">
      <c r="A317" s="252">
        <v>51332</v>
      </c>
      <c r="B317" s="40">
        <f t="shared" si="48"/>
        <v>310</v>
      </c>
      <c r="C317" s="37">
        <f t="shared" si="50"/>
        <v>0</v>
      </c>
      <c r="D317" s="41">
        <f t="shared" si="46"/>
        <v>0</v>
      </c>
      <c r="E317" s="38">
        <f t="shared" si="49"/>
        <v>0</v>
      </c>
      <c r="F317" s="39">
        <f t="shared" si="51"/>
        <v>0</v>
      </c>
      <c r="G317" s="39">
        <f t="shared" si="52"/>
        <v>0</v>
      </c>
      <c r="H317" s="345">
        <f t="shared" si="45"/>
        <v>0</v>
      </c>
      <c r="I317" s="346"/>
      <c r="J317" s="347"/>
      <c r="K317" s="42">
        <f t="shared" si="47"/>
        <v>0</v>
      </c>
      <c r="L317" s="271"/>
      <c r="M317" s="258"/>
      <c r="N317" s="86"/>
      <c r="O317" s="253"/>
      <c r="P317" s="253"/>
      <c r="Q317" s="253"/>
      <c r="R317" s="266"/>
      <c r="S317" s="261"/>
      <c r="T317" s="261"/>
      <c r="U317" s="261"/>
      <c r="V317" s="262"/>
      <c r="W317" s="262"/>
      <c r="X317" s="262"/>
      <c r="Y317" s="262"/>
      <c r="Z317" s="263"/>
      <c r="AA317" s="262"/>
      <c r="AB317" s="263"/>
      <c r="AC317" s="264"/>
      <c r="AD317" s="265"/>
    </row>
    <row r="318" spans="1:30" ht="15.75" hidden="1" thickBot="1">
      <c r="A318" s="252">
        <v>51363</v>
      </c>
      <c r="B318" s="40">
        <f t="shared" si="48"/>
        <v>311</v>
      </c>
      <c r="C318" s="37">
        <f t="shared" si="50"/>
        <v>0</v>
      </c>
      <c r="D318" s="41">
        <f t="shared" si="46"/>
        <v>0</v>
      </c>
      <c r="E318" s="38">
        <f t="shared" si="49"/>
        <v>0</v>
      </c>
      <c r="F318" s="39">
        <f t="shared" si="51"/>
        <v>0</v>
      </c>
      <c r="G318" s="39">
        <f t="shared" si="52"/>
        <v>0</v>
      </c>
      <c r="H318" s="345">
        <f t="shared" si="45"/>
        <v>0</v>
      </c>
      <c r="I318" s="346"/>
      <c r="J318" s="347"/>
      <c r="K318" s="42">
        <f t="shared" si="47"/>
        <v>0</v>
      </c>
      <c r="L318" s="271"/>
      <c r="M318" s="258"/>
      <c r="N318" s="86"/>
      <c r="O318" s="253"/>
      <c r="P318" s="253"/>
      <c r="Q318" s="253"/>
      <c r="R318" s="266"/>
      <c r="S318" s="261"/>
      <c r="T318" s="261"/>
      <c r="U318" s="261"/>
      <c r="V318" s="262"/>
      <c r="W318" s="262"/>
      <c r="X318" s="262"/>
      <c r="Y318" s="262"/>
      <c r="Z318" s="263"/>
      <c r="AA318" s="262"/>
      <c r="AB318" s="263"/>
      <c r="AC318" s="264"/>
      <c r="AD318" s="265"/>
    </row>
    <row r="319" spans="1:30" ht="15.75" hidden="1" thickBot="1">
      <c r="A319" s="252">
        <v>51394</v>
      </c>
      <c r="B319" s="40">
        <f t="shared" si="48"/>
        <v>312</v>
      </c>
      <c r="C319" s="37">
        <f t="shared" si="50"/>
        <v>0</v>
      </c>
      <c r="D319" s="41">
        <f t="shared" si="46"/>
        <v>0</v>
      </c>
      <c r="E319" s="38">
        <f t="shared" si="49"/>
        <v>0</v>
      </c>
      <c r="F319" s="39">
        <f t="shared" si="51"/>
        <v>0</v>
      </c>
      <c r="G319" s="39">
        <f t="shared" si="52"/>
        <v>0</v>
      </c>
      <c r="H319" s="345">
        <f t="shared" si="45"/>
        <v>0</v>
      </c>
      <c r="I319" s="346"/>
      <c r="J319" s="347"/>
      <c r="K319" s="42">
        <f t="shared" si="47"/>
        <v>0</v>
      </c>
      <c r="L319" s="271"/>
      <c r="M319" s="258"/>
      <c r="N319" s="86"/>
      <c r="O319" s="253"/>
      <c r="P319" s="253"/>
      <c r="Q319" s="253"/>
      <c r="R319" s="266"/>
      <c r="S319" s="261"/>
      <c r="T319" s="261"/>
      <c r="U319" s="261"/>
      <c r="V319" s="262"/>
      <c r="W319" s="262"/>
      <c r="X319" s="262"/>
      <c r="Y319" s="262"/>
      <c r="Z319" s="263"/>
      <c r="AA319" s="262"/>
      <c r="AB319" s="263"/>
      <c r="AC319" s="264"/>
      <c r="AD319" s="265"/>
    </row>
    <row r="320" spans="1:30" ht="15.75" hidden="1" thickBot="1">
      <c r="A320" s="252">
        <v>51424</v>
      </c>
      <c r="B320" s="40">
        <f t="shared" si="48"/>
        <v>313</v>
      </c>
      <c r="C320" s="37">
        <f t="shared" si="50"/>
        <v>0</v>
      </c>
      <c r="D320" s="41">
        <f t="shared" si="46"/>
        <v>0</v>
      </c>
      <c r="E320" s="38">
        <f t="shared" si="49"/>
        <v>0</v>
      </c>
      <c r="F320" s="39">
        <f t="shared" si="51"/>
        <v>0</v>
      </c>
      <c r="G320" s="39">
        <f t="shared" si="52"/>
        <v>0</v>
      </c>
      <c r="H320" s="345">
        <f t="shared" si="45"/>
        <v>0</v>
      </c>
      <c r="I320" s="346"/>
      <c r="J320" s="347"/>
      <c r="K320" s="42">
        <f t="shared" si="47"/>
        <v>0</v>
      </c>
      <c r="L320" s="271"/>
      <c r="M320" s="258"/>
      <c r="N320" s="86"/>
      <c r="O320" s="253"/>
      <c r="P320" s="253"/>
      <c r="Q320" s="253"/>
      <c r="R320" s="266"/>
      <c r="S320" s="261"/>
      <c r="T320" s="261"/>
      <c r="U320" s="261"/>
      <c r="V320" s="262"/>
      <c r="W320" s="262"/>
      <c r="X320" s="262"/>
      <c r="Y320" s="262"/>
      <c r="Z320" s="263"/>
      <c r="AA320" s="262"/>
      <c r="AB320" s="263"/>
      <c r="AC320" s="264"/>
      <c r="AD320" s="265"/>
    </row>
    <row r="321" spans="1:30" ht="15.75" hidden="1" thickBot="1">
      <c r="A321" s="252">
        <v>51455</v>
      </c>
      <c r="B321" s="40">
        <f t="shared" si="48"/>
        <v>314</v>
      </c>
      <c r="C321" s="37">
        <f t="shared" si="50"/>
        <v>0</v>
      </c>
      <c r="D321" s="41">
        <f t="shared" si="46"/>
        <v>0</v>
      </c>
      <c r="E321" s="38">
        <f t="shared" si="49"/>
        <v>0</v>
      </c>
      <c r="F321" s="39">
        <f t="shared" si="51"/>
        <v>0</v>
      </c>
      <c r="G321" s="39">
        <f t="shared" si="52"/>
        <v>0</v>
      </c>
      <c r="H321" s="345">
        <f t="shared" si="45"/>
        <v>0</v>
      </c>
      <c r="I321" s="346"/>
      <c r="J321" s="347"/>
      <c r="K321" s="42">
        <f t="shared" si="47"/>
        <v>0</v>
      </c>
      <c r="L321" s="271"/>
      <c r="M321" s="258"/>
      <c r="N321" s="86"/>
      <c r="O321" s="253"/>
      <c r="P321" s="253"/>
      <c r="Q321" s="253"/>
      <c r="R321" s="266"/>
      <c r="S321" s="261"/>
      <c r="T321" s="261"/>
      <c r="U321" s="261"/>
      <c r="V321" s="262"/>
      <c r="W321" s="262"/>
      <c r="X321" s="262"/>
      <c r="Y321" s="262"/>
      <c r="Z321" s="263"/>
      <c r="AA321" s="262"/>
      <c r="AB321" s="263"/>
      <c r="AC321" s="264"/>
      <c r="AD321" s="265"/>
    </row>
    <row r="322" spans="1:30" ht="15.75" hidden="1" thickBot="1">
      <c r="A322" s="252">
        <v>51485</v>
      </c>
      <c r="B322" s="40">
        <f t="shared" si="48"/>
        <v>315</v>
      </c>
      <c r="C322" s="37">
        <f t="shared" si="50"/>
        <v>0</v>
      </c>
      <c r="D322" s="41">
        <f t="shared" si="46"/>
        <v>0</v>
      </c>
      <c r="E322" s="38">
        <f t="shared" si="49"/>
        <v>0</v>
      </c>
      <c r="F322" s="39">
        <f t="shared" si="51"/>
        <v>0</v>
      </c>
      <c r="G322" s="39">
        <f t="shared" si="52"/>
        <v>0</v>
      </c>
      <c r="H322" s="345">
        <f t="shared" si="45"/>
        <v>0</v>
      </c>
      <c r="I322" s="346"/>
      <c r="J322" s="347"/>
      <c r="K322" s="42">
        <f t="shared" si="47"/>
        <v>0</v>
      </c>
      <c r="L322" s="271"/>
      <c r="M322" s="258"/>
      <c r="N322" s="86"/>
      <c r="O322" s="253"/>
      <c r="P322" s="253"/>
      <c r="Q322" s="253"/>
      <c r="R322" s="266"/>
      <c r="S322" s="261"/>
      <c r="T322" s="261"/>
      <c r="U322" s="261"/>
      <c r="V322" s="262"/>
      <c r="W322" s="262"/>
      <c r="X322" s="262"/>
      <c r="Y322" s="262"/>
      <c r="Z322" s="263"/>
      <c r="AA322" s="262"/>
      <c r="AB322" s="263"/>
      <c r="AC322" s="264"/>
      <c r="AD322" s="265"/>
    </row>
    <row r="323" spans="1:30" ht="15.75" hidden="1" thickBot="1">
      <c r="A323" s="252">
        <v>51516</v>
      </c>
      <c r="B323" s="40">
        <f t="shared" si="48"/>
        <v>316</v>
      </c>
      <c r="C323" s="37">
        <f t="shared" si="50"/>
        <v>0</v>
      </c>
      <c r="D323" s="41">
        <f t="shared" si="46"/>
        <v>0</v>
      </c>
      <c r="E323" s="38">
        <f t="shared" si="49"/>
        <v>0</v>
      </c>
      <c r="F323" s="39">
        <f t="shared" si="51"/>
        <v>0</v>
      </c>
      <c r="G323" s="39">
        <f t="shared" si="52"/>
        <v>0</v>
      </c>
      <c r="H323" s="345">
        <f t="shared" si="45"/>
        <v>0</v>
      </c>
      <c r="I323" s="346"/>
      <c r="J323" s="347"/>
      <c r="K323" s="42">
        <f t="shared" si="47"/>
        <v>0</v>
      </c>
      <c r="L323" s="271"/>
      <c r="M323" s="258"/>
      <c r="N323" s="86"/>
      <c r="O323" s="253"/>
      <c r="P323" s="253"/>
      <c r="Q323" s="253"/>
      <c r="R323" s="266"/>
      <c r="S323" s="261"/>
      <c r="T323" s="261"/>
      <c r="U323" s="261"/>
      <c r="V323" s="262"/>
      <c r="W323" s="262"/>
      <c r="X323" s="262"/>
      <c r="Y323" s="262"/>
      <c r="Z323" s="263"/>
      <c r="AA323" s="262"/>
      <c r="AB323" s="263"/>
      <c r="AC323" s="264"/>
      <c r="AD323" s="265"/>
    </row>
    <row r="324" spans="1:30" ht="15.75" hidden="1" thickBot="1">
      <c r="A324" s="252">
        <v>51547</v>
      </c>
      <c r="B324" s="40">
        <f t="shared" si="48"/>
        <v>317</v>
      </c>
      <c r="C324" s="37">
        <f t="shared" si="50"/>
        <v>0</v>
      </c>
      <c r="D324" s="41">
        <f t="shared" si="46"/>
        <v>0</v>
      </c>
      <c r="E324" s="38">
        <f t="shared" si="49"/>
        <v>0</v>
      </c>
      <c r="F324" s="39">
        <f t="shared" si="51"/>
        <v>0</v>
      </c>
      <c r="G324" s="39">
        <f t="shared" si="52"/>
        <v>0</v>
      </c>
      <c r="H324" s="345">
        <f t="shared" ref="H324:H387" si="53">IF(B324&lt;=$U$2,F324,IF(D324&lt;=G323,D324+F324,IF($Q$3=1,D324*(($F$3/12)/(1-(1+($F$3/12))^-($H$3-(B324-1)-0))),$B$3*(($F$3/12)/(1-(1+($F$3/12))^-($H$3-$U$2-0))))))</f>
        <v>0</v>
      </c>
      <c r="I324" s="346"/>
      <c r="J324" s="347"/>
      <c r="K324" s="42">
        <f t="shared" si="47"/>
        <v>0</v>
      </c>
      <c r="L324" s="271"/>
      <c r="M324" s="258"/>
      <c r="N324" s="86"/>
      <c r="O324" s="253"/>
      <c r="P324" s="253"/>
      <c r="Q324" s="253"/>
      <c r="R324" s="266"/>
      <c r="S324" s="261"/>
      <c r="T324" s="261"/>
      <c r="U324" s="261"/>
      <c r="V324" s="262"/>
      <c r="W324" s="262"/>
      <c r="X324" s="262"/>
      <c r="Y324" s="262"/>
      <c r="Z324" s="263"/>
      <c r="AA324" s="262"/>
      <c r="AB324" s="263"/>
      <c r="AC324" s="264"/>
      <c r="AD324" s="265"/>
    </row>
    <row r="325" spans="1:30" ht="15.75" hidden="1" thickBot="1">
      <c r="A325" s="252">
        <v>51575</v>
      </c>
      <c r="B325" s="40">
        <f t="shared" si="48"/>
        <v>318</v>
      </c>
      <c r="C325" s="37">
        <f t="shared" si="50"/>
        <v>0</v>
      </c>
      <c r="D325" s="41">
        <f t="shared" ref="D325:D388" si="54">IF(OR(D324&lt;0,D324&lt;H324),0,(IF(L324=0,D324-G324,D324-L324-G324)))</f>
        <v>0</v>
      </c>
      <c r="E325" s="38">
        <f t="shared" si="49"/>
        <v>0</v>
      </c>
      <c r="F325" s="39">
        <f t="shared" si="51"/>
        <v>0</v>
      </c>
      <c r="G325" s="39">
        <f t="shared" si="52"/>
        <v>0</v>
      </c>
      <c r="H325" s="345">
        <f t="shared" si="53"/>
        <v>0</v>
      </c>
      <c r="I325" s="346"/>
      <c r="J325" s="347"/>
      <c r="K325" s="42">
        <f t="shared" si="47"/>
        <v>0</v>
      </c>
      <c r="L325" s="271"/>
      <c r="M325" s="258"/>
      <c r="N325" s="86"/>
      <c r="O325" s="253"/>
      <c r="P325" s="253"/>
      <c r="Q325" s="253"/>
      <c r="R325" s="266"/>
      <c r="S325" s="261"/>
      <c r="T325" s="261"/>
      <c r="U325" s="261"/>
      <c r="V325" s="262"/>
      <c r="W325" s="262"/>
      <c r="X325" s="262"/>
      <c r="Y325" s="262"/>
      <c r="Z325" s="263"/>
      <c r="AA325" s="262"/>
      <c r="AB325" s="263"/>
      <c r="AC325" s="264"/>
      <c r="AD325" s="265"/>
    </row>
    <row r="326" spans="1:30" ht="15.75" hidden="1" thickBot="1">
      <c r="A326" s="252">
        <v>51606</v>
      </c>
      <c r="B326" s="40">
        <f t="shared" si="48"/>
        <v>319</v>
      </c>
      <c r="C326" s="37">
        <f t="shared" si="50"/>
        <v>0</v>
      </c>
      <c r="D326" s="41">
        <f t="shared" si="54"/>
        <v>0</v>
      </c>
      <c r="E326" s="38">
        <f t="shared" si="49"/>
        <v>0</v>
      </c>
      <c r="F326" s="39">
        <f t="shared" si="51"/>
        <v>0</v>
      </c>
      <c r="G326" s="39">
        <f t="shared" si="52"/>
        <v>0</v>
      </c>
      <c r="H326" s="345">
        <f t="shared" si="53"/>
        <v>0</v>
      </c>
      <c r="I326" s="346"/>
      <c r="J326" s="347"/>
      <c r="K326" s="42">
        <f t="shared" si="47"/>
        <v>0</v>
      </c>
      <c r="L326" s="271"/>
      <c r="M326" s="258"/>
      <c r="N326" s="86"/>
      <c r="O326" s="253"/>
      <c r="P326" s="253"/>
      <c r="Q326" s="253"/>
      <c r="R326" s="266"/>
      <c r="S326" s="261"/>
      <c r="T326" s="261"/>
      <c r="U326" s="261"/>
      <c r="V326" s="262"/>
      <c r="W326" s="262"/>
      <c r="X326" s="262"/>
      <c r="Y326" s="262"/>
      <c r="Z326" s="263"/>
      <c r="AA326" s="262"/>
      <c r="AB326" s="263"/>
      <c r="AC326" s="264"/>
      <c r="AD326" s="265"/>
    </row>
    <row r="327" spans="1:30" ht="15.75" hidden="1" thickBot="1">
      <c r="A327" s="252">
        <v>51636</v>
      </c>
      <c r="B327" s="40">
        <f t="shared" si="48"/>
        <v>320</v>
      </c>
      <c r="C327" s="37">
        <f t="shared" si="50"/>
        <v>0</v>
      </c>
      <c r="D327" s="41">
        <f t="shared" si="54"/>
        <v>0</v>
      </c>
      <c r="E327" s="38">
        <f t="shared" si="49"/>
        <v>0</v>
      </c>
      <c r="F327" s="39">
        <f t="shared" si="51"/>
        <v>0</v>
      </c>
      <c r="G327" s="39">
        <f t="shared" si="52"/>
        <v>0</v>
      </c>
      <c r="H327" s="345">
        <f t="shared" si="53"/>
        <v>0</v>
      </c>
      <c r="I327" s="346"/>
      <c r="J327" s="347"/>
      <c r="K327" s="42">
        <f t="shared" si="47"/>
        <v>0</v>
      </c>
      <c r="L327" s="271"/>
      <c r="M327" s="258"/>
      <c r="N327" s="86"/>
      <c r="O327" s="253"/>
      <c r="P327" s="253"/>
      <c r="Q327" s="253"/>
      <c r="R327" s="266"/>
      <c r="S327" s="261"/>
      <c r="T327" s="261"/>
      <c r="U327" s="261"/>
      <c r="V327" s="262"/>
      <c r="W327" s="262"/>
      <c r="X327" s="262"/>
      <c r="Y327" s="262"/>
      <c r="Z327" s="263"/>
      <c r="AA327" s="262"/>
      <c r="AB327" s="263"/>
      <c r="AC327" s="264"/>
      <c r="AD327" s="265"/>
    </row>
    <row r="328" spans="1:30" ht="15.75" hidden="1" thickBot="1">
      <c r="A328" s="252">
        <v>51667</v>
      </c>
      <c r="B328" s="40">
        <f t="shared" si="48"/>
        <v>321</v>
      </c>
      <c r="C328" s="37">
        <f t="shared" si="50"/>
        <v>0</v>
      </c>
      <c r="D328" s="41">
        <f t="shared" si="54"/>
        <v>0</v>
      </c>
      <c r="E328" s="38">
        <f t="shared" si="49"/>
        <v>0</v>
      </c>
      <c r="F328" s="39">
        <f t="shared" si="51"/>
        <v>0</v>
      </c>
      <c r="G328" s="39">
        <f t="shared" si="52"/>
        <v>0</v>
      </c>
      <c r="H328" s="345">
        <f t="shared" si="53"/>
        <v>0</v>
      </c>
      <c r="I328" s="346"/>
      <c r="J328" s="347"/>
      <c r="K328" s="42">
        <f t="shared" ref="K328:K391" si="55">IF(H328=0,0,H328+$O$2)</f>
        <v>0</v>
      </c>
      <c r="L328" s="271"/>
      <c r="M328" s="258"/>
      <c r="N328" s="86"/>
      <c r="O328" s="253"/>
      <c r="P328" s="253"/>
      <c r="Q328" s="253"/>
      <c r="R328" s="266"/>
      <c r="S328" s="261"/>
      <c r="T328" s="261"/>
      <c r="U328" s="261"/>
      <c r="V328" s="262"/>
      <c r="W328" s="262"/>
      <c r="X328" s="262"/>
      <c r="Y328" s="262"/>
      <c r="Z328" s="263"/>
      <c r="AA328" s="262"/>
      <c r="AB328" s="263"/>
      <c r="AC328" s="264"/>
      <c r="AD328" s="265"/>
    </row>
    <row r="329" spans="1:30" ht="15.75" hidden="1" thickBot="1">
      <c r="A329" s="252">
        <v>51697</v>
      </c>
      <c r="B329" s="40">
        <f t="shared" ref="B329:B392" si="56">B328+1</f>
        <v>322</v>
      </c>
      <c r="C329" s="37">
        <f t="shared" si="50"/>
        <v>0</v>
      </c>
      <c r="D329" s="41">
        <f t="shared" si="54"/>
        <v>0</v>
      </c>
      <c r="E329" s="38">
        <f t="shared" ref="E329:E392" si="57">IF(D329&gt;0,$O$2,0)</f>
        <v>0</v>
      </c>
      <c r="F329" s="39">
        <f t="shared" si="51"/>
        <v>0</v>
      </c>
      <c r="G329" s="39">
        <f t="shared" si="52"/>
        <v>0</v>
      </c>
      <c r="H329" s="345">
        <f t="shared" si="53"/>
        <v>0</v>
      </c>
      <c r="I329" s="346"/>
      <c r="J329" s="347"/>
      <c r="K329" s="42">
        <f t="shared" si="55"/>
        <v>0</v>
      </c>
      <c r="L329" s="271"/>
      <c r="M329" s="258"/>
      <c r="N329" s="86"/>
      <c r="O329" s="253"/>
      <c r="P329" s="253"/>
      <c r="Q329" s="253"/>
      <c r="R329" s="266"/>
      <c r="S329" s="261"/>
      <c r="T329" s="261"/>
      <c r="U329" s="261"/>
      <c r="V329" s="262"/>
      <c r="W329" s="262"/>
      <c r="X329" s="262"/>
      <c r="Y329" s="262"/>
      <c r="Z329" s="263"/>
      <c r="AA329" s="262"/>
      <c r="AB329" s="263"/>
      <c r="AC329" s="264"/>
      <c r="AD329" s="265"/>
    </row>
    <row r="330" spans="1:30" ht="15.75" hidden="1" thickBot="1">
      <c r="A330" s="252">
        <v>51728</v>
      </c>
      <c r="B330" s="40">
        <f t="shared" si="56"/>
        <v>323</v>
      </c>
      <c r="C330" s="37">
        <f t="shared" ref="C330:C393" si="58">D330-G330</f>
        <v>0</v>
      </c>
      <c r="D330" s="41">
        <f t="shared" si="54"/>
        <v>0</v>
      </c>
      <c r="E330" s="38">
        <f t="shared" si="57"/>
        <v>0</v>
      </c>
      <c r="F330" s="39">
        <f t="shared" ref="F330:F393" si="59">D330*($F$3/12)</f>
        <v>0</v>
      </c>
      <c r="G330" s="39">
        <f t="shared" si="52"/>
        <v>0</v>
      </c>
      <c r="H330" s="345">
        <f t="shared" si="53"/>
        <v>0</v>
      </c>
      <c r="I330" s="346"/>
      <c r="J330" s="347"/>
      <c r="K330" s="42">
        <f t="shared" si="55"/>
        <v>0</v>
      </c>
      <c r="L330" s="271"/>
      <c r="M330" s="258"/>
      <c r="N330" s="86"/>
      <c r="O330" s="253"/>
      <c r="P330" s="253"/>
      <c r="Q330" s="253"/>
      <c r="R330" s="266"/>
      <c r="S330" s="261"/>
      <c r="T330" s="261"/>
      <c r="U330" s="261"/>
      <c r="V330" s="262"/>
      <c r="W330" s="262"/>
      <c r="X330" s="262"/>
      <c r="Y330" s="262"/>
      <c r="Z330" s="263"/>
      <c r="AA330" s="262"/>
      <c r="AB330" s="263"/>
      <c r="AC330" s="264"/>
      <c r="AD330" s="265"/>
    </row>
    <row r="331" spans="1:30" ht="15.75" hidden="1" thickBot="1">
      <c r="A331" s="252">
        <v>51759</v>
      </c>
      <c r="B331" s="40">
        <f t="shared" si="56"/>
        <v>324</v>
      </c>
      <c r="C331" s="37">
        <f t="shared" si="58"/>
        <v>0</v>
      </c>
      <c r="D331" s="41">
        <f t="shared" si="54"/>
        <v>0</v>
      </c>
      <c r="E331" s="38">
        <f t="shared" si="57"/>
        <v>0</v>
      </c>
      <c r="F331" s="39">
        <f t="shared" si="59"/>
        <v>0</v>
      </c>
      <c r="G331" s="39">
        <f t="shared" si="52"/>
        <v>0</v>
      </c>
      <c r="H331" s="345">
        <f t="shared" si="53"/>
        <v>0</v>
      </c>
      <c r="I331" s="346"/>
      <c r="J331" s="347"/>
      <c r="K331" s="42">
        <f t="shared" si="55"/>
        <v>0</v>
      </c>
      <c r="L331" s="271"/>
      <c r="M331" s="258"/>
      <c r="N331" s="86"/>
      <c r="O331" s="253"/>
      <c r="P331" s="253"/>
      <c r="Q331" s="253"/>
      <c r="R331" s="266"/>
      <c r="S331" s="261"/>
      <c r="T331" s="261"/>
      <c r="U331" s="261"/>
      <c r="V331" s="262"/>
      <c r="W331" s="262"/>
      <c r="X331" s="262"/>
      <c r="Y331" s="262"/>
      <c r="Z331" s="263"/>
      <c r="AA331" s="262"/>
      <c r="AB331" s="263"/>
      <c r="AC331" s="264"/>
      <c r="AD331" s="265"/>
    </row>
    <row r="332" spans="1:30" ht="15.75" hidden="1" thickBot="1">
      <c r="A332" s="252">
        <v>51789</v>
      </c>
      <c r="B332" s="40">
        <f t="shared" si="56"/>
        <v>325</v>
      </c>
      <c r="C332" s="37">
        <f t="shared" si="58"/>
        <v>0</v>
      </c>
      <c r="D332" s="41">
        <f t="shared" si="54"/>
        <v>0</v>
      </c>
      <c r="E332" s="38">
        <f t="shared" si="57"/>
        <v>0</v>
      </c>
      <c r="F332" s="39">
        <f t="shared" si="59"/>
        <v>0</v>
      </c>
      <c r="G332" s="39">
        <f t="shared" si="52"/>
        <v>0</v>
      </c>
      <c r="H332" s="345">
        <f t="shared" si="53"/>
        <v>0</v>
      </c>
      <c r="I332" s="346"/>
      <c r="J332" s="347"/>
      <c r="K332" s="42">
        <f t="shared" si="55"/>
        <v>0</v>
      </c>
      <c r="L332" s="271"/>
      <c r="M332" s="258"/>
      <c r="N332" s="86"/>
      <c r="O332" s="253"/>
      <c r="P332" s="253"/>
      <c r="Q332" s="253"/>
      <c r="R332" s="266"/>
      <c r="S332" s="261"/>
      <c r="T332" s="261"/>
      <c r="U332" s="261"/>
      <c r="V332" s="262"/>
      <c r="W332" s="262"/>
      <c r="X332" s="262"/>
      <c r="Y332" s="262"/>
      <c r="Z332" s="263"/>
      <c r="AA332" s="262"/>
      <c r="AB332" s="263"/>
      <c r="AC332" s="264"/>
      <c r="AD332" s="265"/>
    </row>
    <row r="333" spans="1:30" ht="15.75" hidden="1" thickBot="1">
      <c r="A333" s="252">
        <v>51820</v>
      </c>
      <c r="B333" s="40">
        <f t="shared" si="56"/>
        <v>326</v>
      </c>
      <c r="C333" s="37">
        <f t="shared" si="58"/>
        <v>0</v>
      </c>
      <c r="D333" s="41">
        <f t="shared" si="54"/>
        <v>0</v>
      </c>
      <c r="E333" s="38">
        <f t="shared" si="57"/>
        <v>0</v>
      </c>
      <c r="F333" s="39">
        <f t="shared" si="59"/>
        <v>0</v>
      </c>
      <c r="G333" s="39">
        <f t="shared" si="52"/>
        <v>0</v>
      </c>
      <c r="H333" s="345">
        <f t="shared" si="53"/>
        <v>0</v>
      </c>
      <c r="I333" s="346"/>
      <c r="J333" s="347"/>
      <c r="K333" s="42">
        <f t="shared" si="55"/>
        <v>0</v>
      </c>
      <c r="L333" s="271"/>
      <c r="M333" s="258"/>
      <c r="N333" s="86"/>
      <c r="O333" s="253"/>
      <c r="P333" s="253"/>
      <c r="Q333" s="253"/>
      <c r="R333" s="266"/>
      <c r="S333" s="261"/>
      <c r="T333" s="261"/>
      <c r="U333" s="261"/>
      <c r="V333" s="262"/>
      <c r="W333" s="262"/>
      <c r="X333" s="262"/>
      <c r="Y333" s="262"/>
      <c r="Z333" s="263"/>
      <c r="AA333" s="262"/>
      <c r="AB333" s="263"/>
      <c r="AC333" s="264"/>
      <c r="AD333" s="265"/>
    </row>
    <row r="334" spans="1:30" ht="15.75" hidden="1" thickBot="1">
      <c r="A334" s="252">
        <v>51850</v>
      </c>
      <c r="B334" s="40">
        <f t="shared" si="56"/>
        <v>327</v>
      </c>
      <c r="C334" s="37">
        <f t="shared" si="58"/>
        <v>0</v>
      </c>
      <c r="D334" s="41">
        <f t="shared" si="54"/>
        <v>0</v>
      </c>
      <c r="E334" s="38">
        <f t="shared" si="57"/>
        <v>0</v>
      </c>
      <c r="F334" s="39">
        <f t="shared" si="59"/>
        <v>0</v>
      </c>
      <c r="G334" s="39">
        <f t="shared" si="52"/>
        <v>0</v>
      </c>
      <c r="H334" s="345">
        <f t="shared" si="53"/>
        <v>0</v>
      </c>
      <c r="I334" s="346"/>
      <c r="J334" s="347"/>
      <c r="K334" s="42">
        <f t="shared" si="55"/>
        <v>0</v>
      </c>
      <c r="L334" s="271"/>
      <c r="M334" s="258"/>
      <c r="N334" s="86"/>
      <c r="O334" s="253"/>
      <c r="P334" s="253"/>
      <c r="Q334" s="253"/>
      <c r="R334" s="266"/>
      <c r="S334" s="261"/>
      <c r="T334" s="261"/>
      <c r="U334" s="261"/>
      <c r="V334" s="262"/>
      <c r="W334" s="262"/>
      <c r="X334" s="262"/>
      <c r="Y334" s="262"/>
      <c r="Z334" s="263"/>
      <c r="AA334" s="262"/>
      <c r="AB334" s="263"/>
      <c r="AC334" s="264"/>
      <c r="AD334" s="265"/>
    </row>
    <row r="335" spans="1:30" ht="15.75" hidden="1" thickBot="1">
      <c r="A335" s="252">
        <v>51881</v>
      </c>
      <c r="B335" s="40">
        <f t="shared" si="56"/>
        <v>328</v>
      </c>
      <c r="C335" s="37">
        <f t="shared" si="58"/>
        <v>0</v>
      </c>
      <c r="D335" s="41">
        <f t="shared" si="54"/>
        <v>0</v>
      </c>
      <c r="E335" s="38">
        <f t="shared" si="57"/>
        <v>0</v>
      </c>
      <c r="F335" s="39">
        <f t="shared" si="59"/>
        <v>0</v>
      </c>
      <c r="G335" s="39">
        <f t="shared" si="52"/>
        <v>0</v>
      </c>
      <c r="H335" s="345">
        <f t="shared" si="53"/>
        <v>0</v>
      </c>
      <c r="I335" s="346"/>
      <c r="J335" s="347"/>
      <c r="K335" s="42">
        <f t="shared" si="55"/>
        <v>0</v>
      </c>
      <c r="L335" s="271"/>
      <c r="M335" s="258"/>
      <c r="N335" s="86"/>
      <c r="O335" s="253"/>
      <c r="P335" s="253"/>
      <c r="Q335" s="253"/>
      <c r="R335" s="266"/>
      <c r="S335" s="261"/>
      <c r="T335" s="261"/>
      <c r="U335" s="261"/>
      <c r="V335" s="262"/>
      <c r="W335" s="262"/>
      <c r="X335" s="262"/>
      <c r="Y335" s="262"/>
      <c r="Z335" s="263"/>
      <c r="AA335" s="262"/>
      <c r="AB335" s="263"/>
      <c r="AC335" s="264"/>
      <c r="AD335" s="265"/>
    </row>
    <row r="336" spans="1:30" ht="15.75" hidden="1" thickBot="1">
      <c r="A336" s="252">
        <v>51912</v>
      </c>
      <c r="B336" s="40">
        <f t="shared" si="56"/>
        <v>329</v>
      </c>
      <c r="C336" s="37">
        <f t="shared" si="58"/>
        <v>0</v>
      </c>
      <c r="D336" s="41">
        <f t="shared" si="54"/>
        <v>0</v>
      </c>
      <c r="E336" s="38">
        <f t="shared" si="57"/>
        <v>0</v>
      </c>
      <c r="F336" s="39">
        <f t="shared" si="59"/>
        <v>0</v>
      </c>
      <c r="G336" s="39">
        <f t="shared" si="52"/>
        <v>0</v>
      </c>
      <c r="H336" s="345">
        <f t="shared" si="53"/>
        <v>0</v>
      </c>
      <c r="I336" s="346"/>
      <c r="J336" s="347"/>
      <c r="K336" s="42">
        <f t="shared" si="55"/>
        <v>0</v>
      </c>
      <c r="L336" s="271"/>
      <c r="M336" s="258"/>
      <c r="N336" s="86"/>
      <c r="O336" s="253"/>
      <c r="P336" s="253"/>
      <c r="Q336" s="253"/>
      <c r="R336" s="266"/>
      <c r="S336" s="261"/>
      <c r="T336" s="261"/>
      <c r="U336" s="261"/>
      <c r="V336" s="262"/>
      <c r="W336" s="262"/>
      <c r="X336" s="262"/>
      <c r="Y336" s="262"/>
      <c r="Z336" s="263"/>
      <c r="AA336" s="262"/>
      <c r="AB336" s="263"/>
      <c r="AC336" s="264"/>
      <c r="AD336" s="265"/>
    </row>
    <row r="337" spans="1:30" ht="15.75" hidden="1" thickBot="1">
      <c r="A337" s="252">
        <v>51940</v>
      </c>
      <c r="B337" s="40">
        <f t="shared" si="56"/>
        <v>330</v>
      </c>
      <c r="C337" s="37">
        <f t="shared" si="58"/>
        <v>0</v>
      </c>
      <c r="D337" s="41">
        <f t="shared" si="54"/>
        <v>0</v>
      </c>
      <c r="E337" s="38">
        <f t="shared" si="57"/>
        <v>0</v>
      </c>
      <c r="F337" s="39">
        <f t="shared" si="59"/>
        <v>0</v>
      </c>
      <c r="G337" s="39">
        <f t="shared" si="52"/>
        <v>0</v>
      </c>
      <c r="H337" s="345">
        <f t="shared" si="53"/>
        <v>0</v>
      </c>
      <c r="I337" s="346"/>
      <c r="J337" s="347"/>
      <c r="K337" s="42">
        <f t="shared" si="55"/>
        <v>0</v>
      </c>
      <c r="L337" s="271"/>
      <c r="M337" s="258"/>
      <c r="N337" s="86"/>
      <c r="O337" s="253"/>
      <c r="P337" s="253"/>
      <c r="Q337" s="253"/>
      <c r="R337" s="266"/>
      <c r="S337" s="261"/>
      <c r="T337" s="261"/>
      <c r="U337" s="261"/>
      <c r="V337" s="262"/>
      <c r="W337" s="262"/>
      <c r="X337" s="262"/>
      <c r="Y337" s="262"/>
      <c r="Z337" s="263"/>
      <c r="AA337" s="262"/>
      <c r="AB337" s="263"/>
      <c r="AC337" s="264"/>
      <c r="AD337" s="265"/>
    </row>
    <row r="338" spans="1:30" ht="15.75" hidden="1" thickBot="1">
      <c r="A338" s="252">
        <v>51971</v>
      </c>
      <c r="B338" s="40">
        <f t="shared" si="56"/>
        <v>331</v>
      </c>
      <c r="C338" s="37">
        <f t="shared" si="58"/>
        <v>0</v>
      </c>
      <c r="D338" s="41">
        <f t="shared" si="54"/>
        <v>0</v>
      </c>
      <c r="E338" s="38">
        <f t="shared" si="57"/>
        <v>0</v>
      </c>
      <c r="F338" s="39">
        <f t="shared" si="59"/>
        <v>0</v>
      </c>
      <c r="G338" s="39">
        <f t="shared" si="52"/>
        <v>0</v>
      </c>
      <c r="H338" s="345">
        <f t="shared" si="53"/>
        <v>0</v>
      </c>
      <c r="I338" s="346"/>
      <c r="J338" s="347"/>
      <c r="K338" s="42">
        <f t="shared" si="55"/>
        <v>0</v>
      </c>
      <c r="L338" s="271"/>
      <c r="M338" s="258"/>
      <c r="N338" s="86"/>
      <c r="O338" s="253"/>
      <c r="P338" s="253"/>
      <c r="Q338" s="253"/>
      <c r="R338" s="266"/>
      <c r="S338" s="261"/>
      <c r="T338" s="261"/>
      <c r="U338" s="261"/>
      <c r="V338" s="262"/>
      <c r="W338" s="262"/>
      <c r="X338" s="262"/>
      <c r="Y338" s="262"/>
      <c r="Z338" s="263"/>
      <c r="AA338" s="262"/>
      <c r="AB338" s="263"/>
      <c r="AC338" s="264"/>
      <c r="AD338" s="265"/>
    </row>
    <row r="339" spans="1:30" ht="15.75" hidden="1" thickBot="1">
      <c r="A339" s="252">
        <v>52001</v>
      </c>
      <c r="B339" s="40">
        <f t="shared" si="56"/>
        <v>332</v>
      </c>
      <c r="C339" s="37">
        <f t="shared" si="58"/>
        <v>0</v>
      </c>
      <c r="D339" s="41">
        <f t="shared" si="54"/>
        <v>0</v>
      </c>
      <c r="E339" s="38">
        <f t="shared" si="57"/>
        <v>0</v>
      </c>
      <c r="F339" s="39">
        <f t="shared" si="59"/>
        <v>0</v>
      </c>
      <c r="G339" s="39">
        <f t="shared" si="52"/>
        <v>0</v>
      </c>
      <c r="H339" s="345">
        <f t="shared" si="53"/>
        <v>0</v>
      </c>
      <c r="I339" s="346"/>
      <c r="J339" s="347"/>
      <c r="K339" s="42">
        <f t="shared" si="55"/>
        <v>0</v>
      </c>
      <c r="L339" s="271"/>
      <c r="M339" s="258"/>
      <c r="N339" s="86"/>
      <c r="O339" s="253"/>
      <c r="P339" s="253"/>
      <c r="Q339" s="253"/>
      <c r="R339" s="266"/>
      <c r="S339" s="261"/>
      <c r="T339" s="261"/>
      <c r="U339" s="261"/>
      <c r="V339" s="262"/>
      <c r="W339" s="262"/>
      <c r="X339" s="262"/>
      <c r="Y339" s="262"/>
      <c r="Z339" s="263"/>
      <c r="AA339" s="262"/>
      <c r="AB339" s="263"/>
      <c r="AC339" s="264"/>
      <c r="AD339" s="265"/>
    </row>
    <row r="340" spans="1:30" ht="15.75" hidden="1" thickBot="1">
      <c r="A340" s="252">
        <v>52032</v>
      </c>
      <c r="B340" s="40">
        <f t="shared" si="56"/>
        <v>333</v>
      </c>
      <c r="C340" s="37">
        <f t="shared" si="58"/>
        <v>0</v>
      </c>
      <c r="D340" s="41">
        <f t="shared" si="54"/>
        <v>0</v>
      </c>
      <c r="E340" s="38">
        <f t="shared" si="57"/>
        <v>0</v>
      </c>
      <c r="F340" s="39">
        <f t="shared" si="59"/>
        <v>0</v>
      </c>
      <c r="G340" s="39">
        <f t="shared" si="52"/>
        <v>0</v>
      </c>
      <c r="H340" s="345">
        <f t="shared" si="53"/>
        <v>0</v>
      </c>
      <c r="I340" s="346"/>
      <c r="J340" s="347"/>
      <c r="K340" s="42">
        <f t="shared" si="55"/>
        <v>0</v>
      </c>
      <c r="L340" s="271"/>
      <c r="M340" s="258"/>
      <c r="N340" s="86"/>
      <c r="O340" s="253"/>
      <c r="P340" s="253"/>
      <c r="Q340" s="253"/>
      <c r="R340" s="266"/>
      <c r="S340" s="261"/>
      <c r="T340" s="261"/>
      <c r="U340" s="261"/>
      <c r="V340" s="262"/>
      <c r="W340" s="262"/>
      <c r="X340" s="262"/>
      <c r="Y340" s="262"/>
      <c r="Z340" s="263"/>
      <c r="AA340" s="262"/>
      <c r="AB340" s="263"/>
      <c r="AC340" s="264"/>
      <c r="AD340" s="265"/>
    </row>
    <row r="341" spans="1:30" ht="15.75" hidden="1" thickBot="1">
      <c r="A341" s="252">
        <v>52062</v>
      </c>
      <c r="B341" s="40">
        <f t="shared" si="56"/>
        <v>334</v>
      </c>
      <c r="C341" s="37">
        <f t="shared" si="58"/>
        <v>0</v>
      </c>
      <c r="D341" s="41">
        <f t="shared" si="54"/>
        <v>0</v>
      </c>
      <c r="E341" s="38">
        <f t="shared" si="57"/>
        <v>0</v>
      </c>
      <c r="F341" s="39">
        <f t="shared" si="59"/>
        <v>0</v>
      </c>
      <c r="G341" s="39">
        <f t="shared" si="52"/>
        <v>0</v>
      </c>
      <c r="H341" s="345">
        <f t="shared" si="53"/>
        <v>0</v>
      </c>
      <c r="I341" s="346"/>
      <c r="J341" s="347"/>
      <c r="K341" s="42">
        <f t="shared" si="55"/>
        <v>0</v>
      </c>
      <c r="L341" s="271"/>
      <c r="M341" s="258"/>
      <c r="N341" s="86"/>
      <c r="O341" s="253"/>
      <c r="P341" s="253"/>
      <c r="Q341" s="253"/>
      <c r="R341" s="266"/>
      <c r="S341" s="261"/>
      <c r="T341" s="261"/>
      <c r="U341" s="261"/>
      <c r="V341" s="262"/>
      <c r="W341" s="262"/>
      <c r="X341" s="262"/>
      <c r="Y341" s="262"/>
      <c r="Z341" s="263"/>
      <c r="AA341" s="262"/>
      <c r="AB341" s="263"/>
      <c r="AC341" s="264"/>
      <c r="AD341" s="265"/>
    </row>
    <row r="342" spans="1:30" ht="15.75" hidden="1" thickBot="1">
      <c r="A342" s="252">
        <v>52093</v>
      </c>
      <c r="B342" s="40">
        <f t="shared" si="56"/>
        <v>335</v>
      </c>
      <c r="C342" s="37">
        <f t="shared" si="58"/>
        <v>0</v>
      </c>
      <c r="D342" s="41">
        <f t="shared" si="54"/>
        <v>0</v>
      </c>
      <c r="E342" s="38">
        <f t="shared" si="57"/>
        <v>0</v>
      </c>
      <c r="F342" s="39">
        <f t="shared" si="59"/>
        <v>0</v>
      </c>
      <c r="G342" s="39">
        <f t="shared" si="52"/>
        <v>0</v>
      </c>
      <c r="H342" s="345">
        <f t="shared" si="53"/>
        <v>0</v>
      </c>
      <c r="I342" s="346"/>
      <c r="J342" s="347"/>
      <c r="K342" s="42">
        <f t="shared" si="55"/>
        <v>0</v>
      </c>
      <c r="L342" s="271"/>
      <c r="M342" s="258"/>
      <c r="N342" s="86"/>
      <c r="O342" s="253"/>
      <c r="P342" s="253"/>
      <c r="Q342" s="253"/>
      <c r="R342" s="266"/>
      <c r="S342" s="261"/>
      <c r="T342" s="261"/>
      <c r="U342" s="261"/>
      <c r="V342" s="262"/>
      <c r="W342" s="262"/>
      <c r="X342" s="262"/>
      <c r="Y342" s="262"/>
      <c r="Z342" s="263"/>
      <c r="AA342" s="262"/>
      <c r="AB342" s="263"/>
      <c r="AC342" s="264"/>
      <c r="AD342" s="265"/>
    </row>
    <row r="343" spans="1:30" ht="15.75" hidden="1" thickBot="1">
      <c r="A343" s="252">
        <v>52124</v>
      </c>
      <c r="B343" s="40">
        <f t="shared" si="56"/>
        <v>336</v>
      </c>
      <c r="C343" s="37">
        <f t="shared" si="58"/>
        <v>0</v>
      </c>
      <c r="D343" s="41">
        <f t="shared" si="54"/>
        <v>0</v>
      </c>
      <c r="E343" s="38">
        <f t="shared" si="57"/>
        <v>0</v>
      </c>
      <c r="F343" s="39">
        <f t="shared" si="59"/>
        <v>0</v>
      </c>
      <c r="G343" s="39">
        <f t="shared" si="52"/>
        <v>0</v>
      </c>
      <c r="H343" s="345">
        <f t="shared" si="53"/>
        <v>0</v>
      </c>
      <c r="I343" s="346"/>
      <c r="J343" s="347"/>
      <c r="K343" s="42">
        <f t="shared" si="55"/>
        <v>0</v>
      </c>
      <c r="L343" s="271"/>
      <c r="M343" s="258"/>
      <c r="N343" s="86"/>
      <c r="O343" s="253"/>
      <c r="P343" s="253"/>
      <c r="Q343" s="253"/>
      <c r="R343" s="266"/>
      <c r="S343" s="261"/>
      <c r="T343" s="261"/>
      <c r="U343" s="261"/>
      <c r="V343" s="262"/>
      <c r="W343" s="262"/>
      <c r="X343" s="262"/>
      <c r="Y343" s="262"/>
      <c r="Z343" s="263"/>
      <c r="AA343" s="262"/>
      <c r="AB343" s="263"/>
      <c r="AC343" s="264"/>
      <c r="AD343" s="265"/>
    </row>
    <row r="344" spans="1:30" ht="15.75" hidden="1" thickBot="1">
      <c r="A344" s="252">
        <v>52154</v>
      </c>
      <c r="B344" s="40">
        <f t="shared" si="56"/>
        <v>337</v>
      </c>
      <c r="C344" s="37">
        <f t="shared" si="58"/>
        <v>0</v>
      </c>
      <c r="D344" s="41">
        <f t="shared" si="54"/>
        <v>0</v>
      </c>
      <c r="E344" s="38">
        <f t="shared" si="57"/>
        <v>0</v>
      </c>
      <c r="F344" s="39">
        <f t="shared" si="59"/>
        <v>0</v>
      </c>
      <c r="G344" s="39">
        <f t="shared" si="52"/>
        <v>0</v>
      </c>
      <c r="H344" s="345">
        <f t="shared" si="53"/>
        <v>0</v>
      </c>
      <c r="I344" s="346"/>
      <c r="J344" s="347"/>
      <c r="K344" s="42">
        <f t="shared" si="55"/>
        <v>0</v>
      </c>
      <c r="L344" s="271"/>
      <c r="M344" s="258"/>
      <c r="N344" s="86"/>
      <c r="O344" s="253"/>
      <c r="P344" s="253"/>
      <c r="Q344" s="253"/>
      <c r="R344" s="266"/>
      <c r="S344" s="261"/>
      <c r="T344" s="261"/>
      <c r="U344" s="261"/>
      <c r="V344" s="262"/>
      <c r="W344" s="262"/>
      <c r="X344" s="262"/>
      <c r="Y344" s="262"/>
      <c r="Z344" s="263"/>
      <c r="AA344" s="262"/>
      <c r="AB344" s="263"/>
      <c r="AC344" s="264"/>
      <c r="AD344" s="265"/>
    </row>
    <row r="345" spans="1:30" ht="15.75" hidden="1" thickBot="1">
      <c r="A345" s="252">
        <v>52185</v>
      </c>
      <c r="B345" s="40">
        <f t="shared" si="56"/>
        <v>338</v>
      </c>
      <c r="C345" s="37">
        <f t="shared" si="58"/>
        <v>0</v>
      </c>
      <c r="D345" s="41">
        <f t="shared" si="54"/>
        <v>0</v>
      </c>
      <c r="E345" s="38">
        <f t="shared" si="57"/>
        <v>0</v>
      </c>
      <c r="F345" s="39">
        <f t="shared" si="59"/>
        <v>0</v>
      </c>
      <c r="G345" s="39">
        <f t="shared" si="52"/>
        <v>0</v>
      </c>
      <c r="H345" s="345">
        <f t="shared" si="53"/>
        <v>0</v>
      </c>
      <c r="I345" s="346"/>
      <c r="J345" s="347"/>
      <c r="K345" s="42">
        <f t="shared" si="55"/>
        <v>0</v>
      </c>
      <c r="L345" s="271"/>
      <c r="M345" s="258"/>
      <c r="N345" s="86"/>
      <c r="O345" s="253"/>
      <c r="P345" s="253"/>
      <c r="Q345" s="253"/>
      <c r="R345" s="266"/>
      <c r="S345" s="261"/>
      <c r="T345" s="261"/>
      <c r="U345" s="261"/>
      <c r="V345" s="262"/>
      <c r="W345" s="262"/>
      <c r="X345" s="262"/>
      <c r="Y345" s="262"/>
      <c r="Z345" s="263"/>
      <c r="AA345" s="262"/>
      <c r="AB345" s="263"/>
      <c r="AC345" s="264"/>
      <c r="AD345" s="265"/>
    </row>
    <row r="346" spans="1:30" ht="15.75" hidden="1" thickBot="1">
      <c r="A346" s="252">
        <v>52215</v>
      </c>
      <c r="B346" s="40">
        <f t="shared" si="56"/>
        <v>339</v>
      </c>
      <c r="C346" s="37">
        <f t="shared" si="58"/>
        <v>0</v>
      </c>
      <c r="D346" s="41">
        <f t="shared" si="54"/>
        <v>0</v>
      </c>
      <c r="E346" s="38">
        <f t="shared" si="57"/>
        <v>0</v>
      </c>
      <c r="F346" s="39">
        <f t="shared" si="59"/>
        <v>0</v>
      </c>
      <c r="G346" s="39">
        <f t="shared" ref="G346:G409" si="60">IF(D346&lt;=G345,D346,H346-F346)</f>
        <v>0</v>
      </c>
      <c r="H346" s="345">
        <f t="shared" si="53"/>
        <v>0</v>
      </c>
      <c r="I346" s="346"/>
      <c r="J346" s="347"/>
      <c r="K346" s="42">
        <f t="shared" si="55"/>
        <v>0</v>
      </c>
      <c r="L346" s="271"/>
      <c r="M346" s="258"/>
      <c r="N346" s="86"/>
      <c r="O346" s="253"/>
      <c r="P346" s="253"/>
      <c r="Q346" s="253"/>
      <c r="R346" s="266"/>
      <c r="S346" s="261"/>
      <c r="T346" s="261"/>
      <c r="U346" s="261"/>
      <c r="V346" s="262"/>
      <c r="W346" s="262"/>
      <c r="X346" s="262"/>
      <c r="Y346" s="262"/>
      <c r="Z346" s="263"/>
      <c r="AA346" s="262"/>
      <c r="AB346" s="263"/>
      <c r="AC346" s="264"/>
      <c r="AD346" s="265"/>
    </row>
    <row r="347" spans="1:30" ht="15.75" hidden="1" thickBot="1">
      <c r="A347" s="252">
        <v>52246</v>
      </c>
      <c r="B347" s="40">
        <f t="shared" si="56"/>
        <v>340</v>
      </c>
      <c r="C347" s="37">
        <f t="shared" si="58"/>
        <v>0</v>
      </c>
      <c r="D347" s="41">
        <f t="shared" si="54"/>
        <v>0</v>
      </c>
      <c r="E347" s="38">
        <f t="shared" si="57"/>
        <v>0</v>
      </c>
      <c r="F347" s="39">
        <f t="shared" si="59"/>
        <v>0</v>
      </c>
      <c r="G347" s="39">
        <f t="shared" si="60"/>
        <v>0</v>
      </c>
      <c r="H347" s="345">
        <f t="shared" si="53"/>
        <v>0</v>
      </c>
      <c r="I347" s="346"/>
      <c r="J347" s="347"/>
      <c r="K347" s="42">
        <f t="shared" si="55"/>
        <v>0</v>
      </c>
      <c r="L347" s="271"/>
      <c r="M347" s="258"/>
      <c r="N347" s="86"/>
      <c r="O347" s="253"/>
      <c r="P347" s="253"/>
      <c r="Q347" s="253"/>
      <c r="R347" s="266"/>
      <c r="S347" s="261"/>
      <c r="T347" s="261"/>
      <c r="U347" s="261"/>
      <c r="V347" s="262"/>
      <c r="W347" s="262"/>
      <c r="X347" s="262"/>
      <c r="Y347" s="262"/>
      <c r="Z347" s="263"/>
      <c r="AA347" s="262"/>
      <c r="AB347" s="263"/>
      <c r="AC347" s="264"/>
      <c r="AD347" s="265"/>
    </row>
    <row r="348" spans="1:30" ht="15.75" hidden="1" thickBot="1">
      <c r="A348" s="252">
        <v>52277</v>
      </c>
      <c r="B348" s="40">
        <f t="shared" si="56"/>
        <v>341</v>
      </c>
      <c r="C348" s="37">
        <f t="shared" si="58"/>
        <v>0</v>
      </c>
      <c r="D348" s="41">
        <f t="shared" si="54"/>
        <v>0</v>
      </c>
      <c r="E348" s="38">
        <f t="shared" si="57"/>
        <v>0</v>
      </c>
      <c r="F348" s="39">
        <f t="shared" si="59"/>
        <v>0</v>
      </c>
      <c r="G348" s="39">
        <f t="shared" si="60"/>
        <v>0</v>
      </c>
      <c r="H348" s="345">
        <f t="shared" si="53"/>
        <v>0</v>
      </c>
      <c r="I348" s="346"/>
      <c r="J348" s="347"/>
      <c r="K348" s="42">
        <f t="shared" si="55"/>
        <v>0</v>
      </c>
      <c r="L348" s="271"/>
      <c r="M348" s="258"/>
      <c r="N348" s="86"/>
      <c r="O348" s="253"/>
      <c r="P348" s="253"/>
      <c r="Q348" s="253"/>
      <c r="R348" s="266"/>
      <c r="S348" s="261"/>
      <c r="T348" s="261"/>
      <c r="U348" s="261"/>
      <c r="V348" s="262"/>
      <c r="W348" s="262"/>
      <c r="X348" s="262"/>
      <c r="Y348" s="262"/>
      <c r="Z348" s="263"/>
      <c r="AA348" s="262"/>
      <c r="AB348" s="263"/>
      <c r="AC348" s="264"/>
      <c r="AD348" s="265"/>
    </row>
    <row r="349" spans="1:30" ht="15.75" hidden="1" thickBot="1">
      <c r="A349" s="252">
        <v>52305</v>
      </c>
      <c r="B349" s="40">
        <f t="shared" si="56"/>
        <v>342</v>
      </c>
      <c r="C349" s="37">
        <f t="shared" si="58"/>
        <v>0</v>
      </c>
      <c r="D349" s="41">
        <f t="shared" si="54"/>
        <v>0</v>
      </c>
      <c r="E349" s="38">
        <f t="shared" si="57"/>
        <v>0</v>
      </c>
      <c r="F349" s="39">
        <f t="shared" si="59"/>
        <v>0</v>
      </c>
      <c r="G349" s="39">
        <f t="shared" si="60"/>
        <v>0</v>
      </c>
      <c r="H349" s="345">
        <f t="shared" si="53"/>
        <v>0</v>
      </c>
      <c r="I349" s="346"/>
      <c r="J349" s="347"/>
      <c r="K349" s="42">
        <f t="shared" si="55"/>
        <v>0</v>
      </c>
      <c r="L349" s="271"/>
      <c r="M349" s="258"/>
      <c r="N349" s="86"/>
      <c r="O349" s="253"/>
      <c r="P349" s="253"/>
      <c r="Q349" s="253"/>
      <c r="R349" s="266"/>
      <c r="S349" s="261"/>
      <c r="T349" s="261"/>
      <c r="U349" s="261"/>
      <c r="V349" s="262"/>
      <c r="W349" s="262"/>
      <c r="X349" s="262"/>
      <c r="Y349" s="262"/>
      <c r="Z349" s="263"/>
      <c r="AA349" s="262"/>
      <c r="AB349" s="263"/>
      <c r="AC349" s="264"/>
      <c r="AD349" s="265"/>
    </row>
    <row r="350" spans="1:30" ht="15.75" hidden="1" thickBot="1">
      <c r="A350" s="252">
        <v>52336</v>
      </c>
      <c r="B350" s="40">
        <f t="shared" si="56"/>
        <v>343</v>
      </c>
      <c r="C350" s="37">
        <f t="shared" si="58"/>
        <v>0</v>
      </c>
      <c r="D350" s="41">
        <f t="shared" si="54"/>
        <v>0</v>
      </c>
      <c r="E350" s="38">
        <f t="shared" si="57"/>
        <v>0</v>
      </c>
      <c r="F350" s="39">
        <f t="shared" si="59"/>
        <v>0</v>
      </c>
      <c r="G350" s="39">
        <f t="shared" si="60"/>
        <v>0</v>
      </c>
      <c r="H350" s="345">
        <f t="shared" si="53"/>
        <v>0</v>
      </c>
      <c r="I350" s="346"/>
      <c r="J350" s="347"/>
      <c r="K350" s="42">
        <f t="shared" si="55"/>
        <v>0</v>
      </c>
      <c r="L350" s="271"/>
      <c r="M350" s="258"/>
      <c r="N350" s="86"/>
      <c r="O350" s="253"/>
      <c r="P350" s="253"/>
      <c r="Q350" s="253"/>
      <c r="R350" s="266"/>
      <c r="S350" s="261"/>
      <c r="T350" s="261"/>
      <c r="U350" s="261"/>
      <c r="V350" s="262"/>
      <c r="W350" s="262"/>
      <c r="X350" s="262"/>
      <c r="Y350" s="262"/>
      <c r="Z350" s="263"/>
      <c r="AA350" s="262"/>
      <c r="AB350" s="263"/>
      <c r="AC350" s="264"/>
      <c r="AD350" s="265"/>
    </row>
    <row r="351" spans="1:30" ht="15.75" hidden="1" thickBot="1">
      <c r="A351" s="252">
        <v>52366</v>
      </c>
      <c r="B351" s="40">
        <f t="shared" si="56"/>
        <v>344</v>
      </c>
      <c r="C351" s="37">
        <f t="shared" si="58"/>
        <v>0</v>
      </c>
      <c r="D351" s="41">
        <f t="shared" si="54"/>
        <v>0</v>
      </c>
      <c r="E351" s="38">
        <f t="shared" si="57"/>
        <v>0</v>
      </c>
      <c r="F351" s="39">
        <f t="shared" si="59"/>
        <v>0</v>
      </c>
      <c r="G351" s="39">
        <f t="shared" si="60"/>
        <v>0</v>
      </c>
      <c r="H351" s="345">
        <f t="shared" si="53"/>
        <v>0</v>
      </c>
      <c r="I351" s="346"/>
      <c r="J351" s="347"/>
      <c r="K351" s="42">
        <f t="shared" si="55"/>
        <v>0</v>
      </c>
      <c r="L351" s="271"/>
      <c r="M351" s="258"/>
      <c r="N351" s="86"/>
      <c r="O351" s="253"/>
      <c r="P351" s="253"/>
      <c r="Q351" s="253"/>
      <c r="R351" s="266"/>
      <c r="S351" s="261"/>
      <c r="T351" s="261"/>
      <c r="U351" s="261"/>
      <c r="V351" s="262"/>
      <c r="W351" s="262"/>
      <c r="X351" s="262"/>
      <c r="Y351" s="262"/>
      <c r="Z351" s="263"/>
      <c r="AA351" s="262"/>
      <c r="AB351" s="263"/>
      <c r="AC351" s="264"/>
      <c r="AD351" s="265"/>
    </row>
    <row r="352" spans="1:30" ht="15.75" hidden="1" thickBot="1">
      <c r="A352" s="252">
        <v>52397</v>
      </c>
      <c r="B352" s="40">
        <f t="shared" si="56"/>
        <v>345</v>
      </c>
      <c r="C352" s="37">
        <f t="shared" si="58"/>
        <v>0</v>
      </c>
      <c r="D352" s="41">
        <f t="shared" si="54"/>
        <v>0</v>
      </c>
      <c r="E352" s="38">
        <f t="shared" si="57"/>
        <v>0</v>
      </c>
      <c r="F352" s="39">
        <f t="shared" si="59"/>
        <v>0</v>
      </c>
      <c r="G352" s="39">
        <f t="shared" si="60"/>
        <v>0</v>
      </c>
      <c r="H352" s="345">
        <f t="shared" si="53"/>
        <v>0</v>
      </c>
      <c r="I352" s="346"/>
      <c r="J352" s="347"/>
      <c r="K352" s="42">
        <f t="shared" si="55"/>
        <v>0</v>
      </c>
      <c r="L352" s="271"/>
      <c r="M352" s="258"/>
      <c r="N352" s="86"/>
      <c r="O352" s="253"/>
      <c r="P352" s="253"/>
      <c r="Q352" s="253"/>
      <c r="R352" s="266"/>
      <c r="S352" s="261"/>
      <c r="T352" s="261"/>
      <c r="U352" s="261"/>
      <c r="V352" s="262"/>
      <c r="W352" s="262"/>
      <c r="X352" s="262"/>
      <c r="Y352" s="262"/>
      <c r="Z352" s="263"/>
      <c r="AA352" s="262"/>
      <c r="AB352" s="263"/>
      <c r="AC352" s="264"/>
      <c r="AD352" s="265"/>
    </row>
    <row r="353" spans="1:30" ht="15.75" hidden="1" thickBot="1">
      <c r="A353" s="252">
        <v>52427</v>
      </c>
      <c r="B353" s="40">
        <f t="shared" si="56"/>
        <v>346</v>
      </c>
      <c r="C353" s="37">
        <f t="shared" si="58"/>
        <v>0</v>
      </c>
      <c r="D353" s="41">
        <f t="shared" si="54"/>
        <v>0</v>
      </c>
      <c r="E353" s="38">
        <f t="shared" si="57"/>
        <v>0</v>
      </c>
      <c r="F353" s="39">
        <f t="shared" si="59"/>
        <v>0</v>
      </c>
      <c r="G353" s="39">
        <f t="shared" si="60"/>
        <v>0</v>
      </c>
      <c r="H353" s="345">
        <f t="shared" si="53"/>
        <v>0</v>
      </c>
      <c r="I353" s="346"/>
      <c r="J353" s="347"/>
      <c r="K353" s="42">
        <f t="shared" si="55"/>
        <v>0</v>
      </c>
      <c r="L353" s="271"/>
      <c r="M353" s="258"/>
      <c r="N353" s="86"/>
      <c r="O353" s="253"/>
      <c r="P353" s="253"/>
      <c r="Q353" s="253"/>
      <c r="R353" s="266"/>
      <c r="S353" s="261"/>
      <c r="T353" s="261"/>
      <c r="U353" s="261"/>
      <c r="V353" s="262"/>
      <c r="W353" s="262"/>
      <c r="X353" s="262"/>
      <c r="Y353" s="262"/>
      <c r="Z353" s="263"/>
      <c r="AA353" s="262"/>
      <c r="AB353" s="263"/>
      <c r="AC353" s="264"/>
      <c r="AD353" s="265"/>
    </row>
    <row r="354" spans="1:30" ht="15.75" hidden="1" thickBot="1">
      <c r="A354" s="252">
        <v>52458</v>
      </c>
      <c r="B354" s="40">
        <f t="shared" si="56"/>
        <v>347</v>
      </c>
      <c r="C354" s="37">
        <f t="shared" si="58"/>
        <v>0</v>
      </c>
      <c r="D354" s="41">
        <f t="shared" si="54"/>
        <v>0</v>
      </c>
      <c r="E354" s="38">
        <f t="shared" si="57"/>
        <v>0</v>
      </c>
      <c r="F354" s="39">
        <f t="shared" si="59"/>
        <v>0</v>
      </c>
      <c r="G354" s="39">
        <f t="shared" si="60"/>
        <v>0</v>
      </c>
      <c r="H354" s="345">
        <f t="shared" si="53"/>
        <v>0</v>
      </c>
      <c r="I354" s="346"/>
      <c r="J354" s="347"/>
      <c r="K354" s="42">
        <f t="shared" si="55"/>
        <v>0</v>
      </c>
      <c r="L354" s="271"/>
      <c r="M354" s="258"/>
      <c r="N354" s="86"/>
      <c r="O354" s="253"/>
      <c r="P354" s="253"/>
      <c r="Q354" s="253"/>
      <c r="R354" s="266"/>
      <c r="S354" s="261"/>
      <c r="T354" s="261"/>
      <c r="U354" s="261"/>
      <c r="V354" s="262"/>
      <c r="W354" s="262"/>
      <c r="X354" s="262"/>
      <c r="Y354" s="262"/>
      <c r="Z354" s="263"/>
      <c r="AA354" s="262"/>
      <c r="AB354" s="263"/>
      <c r="AC354" s="264"/>
      <c r="AD354" s="265"/>
    </row>
    <row r="355" spans="1:30" ht="15.75" hidden="1" thickBot="1">
      <c r="A355" s="252">
        <v>52489</v>
      </c>
      <c r="B355" s="40">
        <f t="shared" si="56"/>
        <v>348</v>
      </c>
      <c r="C355" s="37">
        <f t="shared" si="58"/>
        <v>0</v>
      </c>
      <c r="D355" s="41">
        <f t="shared" si="54"/>
        <v>0</v>
      </c>
      <c r="E355" s="38">
        <f t="shared" si="57"/>
        <v>0</v>
      </c>
      <c r="F355" s="39">
        <f t="shared" si="59"/>
        <v>0</v>
      </c>
      <c r="G355" s="39">
        <f t="shared" si="60"/>
        <v>0</v>
      </c>
      <c r="H355" s="345">
        <f t="shared" si="53"/>
        <v>0</v>
      </c>
      <c r="I355" s="346"/>
      <c r="J355" s="347"/>
      <c r="K355" s="42">
        <f t="shared" si="55"/>
        <v>0</v>
      </c>
      <c r="L355" s="271"/>
      <c r="M355" s="258"/>
      <c r="N355" s="86"/>
      <c r="O355" s="253"/>
      <c r="P355" s="253"/>
      <c r="Q355" s="253"/>
      <c r="R355" s="266"/>
      <c r="S355" s="261"/>
      <c r="T355" s="261"/>
      <c r="U355" s="261"/>
      <c r="V355" s="262"/>
      <c r="W355" s="262"/>
      <c r="X355" s="262"/>
      <c r="Y355" s="262"/>
      <c r="Z355" s="263"/>
      <c r="AA355" s="262"/>
      <c r="AB355" s="263"/>
      <c r="AC355" s="264"/>
      <c r="AD355" s="265"/>
    </row>
    <row r="356" spans="1:30" ht="15.75" hidden="1" thickBot="1">
      <c r="A356" s="252">
        <v>52519</v>
      </c>
      <c r="B356" s="40">
        <f t="shared" si="56"/>
        <v>349</v>
      </c>
      <c r="C356" s="37">
        <f t="shared" si="58"/>
        <v>0</v>
      </c>
      <c r="D356" s="41">
        <f t="shared" si="54"/>
        <v>0</v>
      </c>
      <c r="E356" s="38">
        <f t="shared" si="57"/>
        <v>0</v>
      </c>
      <c r="F356" s="39">
        <f t="shared" si="59"/>
        <v>0</v>
      </c>
      <c r="G356" s="39">
        <f t="shared" si="60"/>
        <v>0</v>
      </c>
      <c r="H356" s="345">
        <f t="shared" si="53"/>
        <v>0</v>
      </c>
      <c r="I356" s="346"/>
      <c r="J356" s="347"/>
      <c r="K356" s="42">
        <f t="shared" si="55"/>
        <v>0</v>
      </c>
      <c r="L356" s="271"/>
      <c r="M356" s="258"/>
      <c r="N356" s="86"/>
      <c r="O356" s="253"/>
      <c r="P356" s="253"/>
      <c r="Q356" s="253"/>
      <c r="R356" s="266"/>
      <c r="S356" s="261"/>
      <c r="T356" s="261"/>
      <c r="U356" s="261"/>
      <c r="V356" s="262"/>
      <c r="W356" s="262"/>
      <c r="X356" s="262"/>
      <c r="Y356" s="262"/>
      <c r="Z356" s="263"/>
      <c r="AA356" s="262"/>
      <c r="AB356" s="263"/>
      <c r="AC356" s="264"/>
      <c r="AD356" s="265"/>
    </row>
    <row r="357" spans="1:30" ht="15.75" hidden="1" thickBot="1">
      <c r="A357" s="252">
        <v>52550</v>
      </c>
      <c r="B357" s="40">
        <f t="shared" si="56"/>
        <v>350</v>
      </c>
      <c r="C357" s="37">
        <f t="shared" si="58"/>
        <v>0</v>
      </c>
      <c r="D357" s="41">
        <f t="shared" si="54"/>
        <v>0</v>
      </c>
      <c r="E357" s="38">
        <f t="shared" si="57"/>
        <v>0</v>
      </c>
      <c r="F357" s="39">
        <f t="shared" si="59"/>
        <v>0</v>
      </c>
      <c r="G357" s="39">
        <f t="shared" si="60"/>
        <v>0</v>
      </c>
      <c r="H357" s="345">
        <f t="shared" si="53"/>
        <v>0</v>
      </c>
      <c r="I357" s="346"/>
      <c r="J357" s="347"/>
      <c r="K357" s="42">
        <f t="shared" si="55"/>
        <v>0</v>
      </c>
      <c r="L357" s="271"/>
      <c r="M357" s="258"/>
      <c r="N357" s="86"/>
      <c r="O357" s="253"/>
      <c r="P357" s="253"/>
      <c r="Q357" s="253"/>
      <c r="R357" s="266"/>
      <c r="S357" s="261"/>
      <c r="T357" s="261"/>
      <c r="U357" s="261"/>
      <c r="V357" s="262"/>
      <c r="W357" s="262"/>
      <c r="X357" s="262"/>
      <c r="Y357" s="262"/>
      <c r="Z357" s="263"/>
      <c r="AA357" s="262"/>
      <c r="AB357" s="263"/>
      <c r="AC357" s="264"/>
      <c r="AD357" s="265"/>
    </row>
    <row r="358" spans="1:30" ht="15.75" hidden="1" thickBot="1">
      <c r="A358" s="252">
        <v>52580</v>
      </c>
      <c r="B358" s="40">
        <f t="shared" si="56"/>
        <v>351</v>
      </c>
      <c r="C358" s="37">
        <f t="shared" si="58"/>
        <v>0</v>
      </c>
      <c r="D358" s="41">
        <f t="shared" si="54"/>
        <v>0</v>
      </c>
      <c r="E358" s="38">
        <f t="shared" si="57"/>
        <v>0</v>
      </c>
      <c r="F358" s="39">
        <f t="shared" si="59"/>
        <v>0</v>
      </c>
      <c r="G358" s="39">
        <f t="shared" si="60"/>
        <v>0</v>
      </c>
      <c r="H358" s="345">
        <f t="shared" si="53"/>
        <v>0</v>
      </c>
      <c r="I358" s="346"/>
      <c r="J358" s="347"/>
      <c r="K358" s="42">
        <f t="shared" si="55"/>
        <v>0</v>
      </c>
      <c r="L358" s="271"/>
      <c r="M358" s="258"/>
      <c r="N358" s="86"/>
      <c r="O358" s="253"/>
      <c r="P358" s="253"/>
      <c r="Q358" s="253"/>
      <c r="R358" s="266"/>
      <c r="S358" s="261"/>
      <c r="T358" s="261"/>
      <c r="U358" s="261"/>
      <c r="V358" s="262"/>
      <c r="W358" s="262"/>
      <c r="X358" s="262"/>
      <c r="Y358" s="262"/>
      <c r="Z358" s="263"/>
      <c r="AA358" s="262"/>
      <c r="AB358" s="263"/>
      <c r="AC358" s="264"/>
      <c r="AD358" s="265"/>
    </row>
    <row r="359" spans="1:30" ht="15.75" hidden="1" thickBot="1">
      <c r="A359" s="252">
        <v>52611</v>
      </c>
      <c r="B359" s="40">
        <f t="shared" si="56"/>
        <v>352</v>
      </c>
      <c r="C359" s="37">
        <f t="shared" si="58"/>
        <v>0</v>
      </c>
      <c r="D359" s="41">
        <f t="shared" si="54"/>
        <v>0</v>
      </c>
      <c r="E359" s="38">
        <f t="shared" si="57"/>
        <v>0</v>
      </c>
      <c r="F359" s="39">
        <f t="shared" si="59"/>
        <v>0</v>
      </c>
      <c r="G359" s="39">
        <f t="shared" si="60"/>
        <v>0</v>
      </c>
      <c r="H359" s="345">
        <f t="shared" si="53"/>
        <v>0</v>
      </c>
      <c r="I359" s="346"/>
      <c r="J359" s="347"/>
      <c r="K359" s="42">
        <f t="shared" si="55"/>
        <v>0</v>
      </c>
      <c r="L359" s="271"/>
      <c r="M359" s="258"/>
      <c r="N359" s="86"/>
      <c r="O359" s="253"/>
      <c r="P359" s="253"/>
      <c r="Q359" s="253"/>
      <c r="R359" s="266"/>
      <c r="S359" s="261"/>
      <c r="T359" s="261"/>
      <c r="U359" s="261"/>
      <c r="V359" s="262"/>
      <c r="W359" s="262"/>
      <c r="X359" s="262"/>
      <c r="Y359" s="262"/>
      <c r="Z359" s="263"/>
      <c r="AA359" s="262"/>
      <c r="AB359" s="263"/>
      <c r="AC359" s="264"/>
      <c r="AD359" s="265"/>
    </row>
    <row r="360" spans="1:30" ht="15.75" hidden="1" thickBot="1">
      <c r="A360" s="252">
        <v>52642</v>
      </c>
      <c r="B360" s="40">
        <f t="shared" si="56"/>
        <v>353</v>
      </c>
      <c r="C360" s="37">
        <f t="shared" si="58"/>
        <v>0</v>
      </c>
      <c r="D360" s="41">
        <f t="shared" si="54"/>
        <v>0</v>
      </c>
      <c r="E360" s="38">
        <f t="shared" si="57"/>
        <v>0</v>
      </c>
      <c r="F360" s="39">
        <f t="shared" si="59"/>
        <v>0</v>
      </c>
      <c r="G360" s="39">
        <f t="shared" si="60"/>
        <v>0</v>
      </c>
      <c r="H360" s="345">
        <f t="shared" si="53"/>
        <v>0</v>
      </c>
      <c r="I360" s="346"/>
      <c r="J360" s="347"/>
      <c r="K360" s="42">
        <f t="shared" si="55"/>
        <v>0</v>
      </c>
      <c r="L360" s="271"/>
      <c r="M360" s="258"/>
      <c r="N360" s="86"/>
      <c r="O360" s="253"/>
      <c r="P360" s="253"/>
      <c r="Q360" s="253"/>
      <c r="R360" s="266"/>
      <c r="S360" s="261"/>
      <c r="T360" s="261"/>
      <c r="U360" s="261"/>
      <c r="V360" s="262"/>
      <c r="W360" s="262"/>
      <c r="X360" s="262"/>
      <c r="Y360" s="262"/>
      <c r="Z360" s="263"/>
      <c r="AA360" s="262"/>
      <c r="AB360" s="263"/>
      <c r="AC360" s="264"/>
      <c r="AD360" s="265"/>
    </row>
    <row r="361" spans="1:30" ht="15.75" hidden="1" thickBot="1">
      <c r="A361" s="252">
        <v>52671</v>
      </c>
      <c r="B361" s="40">
        <f t="shared" si="56"/>
        <v>354</v>
      </c>
      <c r="C361" s="37">
        <f t="shared" si="58"/>
        <v>0</v>
      </c>
      <c r="D361" s="41">
        <f t="shared" si="54"/>
        <v>0</v>
      </c>
      <c r="E361" s="38">
        <f t="shared" si="57"/>
        <v>0</v>
      </c>
      <c r="F361" s="39">
        <f t="shared" si="59"/>
        <v>0</v>
      </c>
      <c r="G361" s="39">
        <f t="shared" si="60"/>
        <v>0</v>
      </c>
      <c r="H361" s="345">
        <f t="shared" si="53"/>
        <v>0</v>
      </c>
      <c r="I361" s="346"/>
      <c r="J361" s="347"/>
      <c r="K361" s="42">
        <f t="shared" si="55"/>
        <v>0</v>
      </c>
      <c r="L361" s="271"/>
      <c r="M361" s="258"/>
      <c r="N361" s="86"/>
      <c r="O361" s="253"/>
      <c r="P361" s="253"/>
      <c r="Q361" s="253"/>
      <c r="R361" s="266"/>
      <c r="S361" s="261"/>
      <c r="T361" s="261"/>
      <c r="U361" s="261"/>
      <c r="V361" s="262"/>
      <c r="W361" s="262"/>
      <c r="X361" s="262"/>
      <c r="Y361" s="262"/>
      <c r="Z361" s="263"/>
      <c r="AA361" s="262"/>
      <c r="AB361" s="263"/>
      <c r="AC361" s="264"/>
      <c r="AD361" s="265"/>
    </row>
    <row r="362" spans="1:30" ht="15.75" hidden="1" thickBot="1">
      <c r="A362" s="252">
        <v>52702</v>
      </c>
      <c r="B362" s="40">
        <f t="shared" si="56"/>
        <v>355</v>
      </c>
      <c r="C362" s="37">
        <f t="shared" si="58"/>
        <v>0</v>
      </c>
      <c r="D362" s="41">
        <f t="shared" si="54"/>
        <v>0</v>
      </c>
      <c r="E362" s="38">
        <f t="shared" si="57"/>
        <v>0</v>
      </c>
      <c r="F362" s="39">
        <f t="shared" si="59"/>
        <v>0</v>
      </c>
      <c r="G362" s="39">
        <f t="shared" si="60"/>
        <v>0</v>
      </c>
      <c r="H362" s="345">
        <f t="shared" si="53"/>
        <v>0</v>
      </c>
      <c r="I362" s="346"/>
      <c r="J362" s="347"/>
      <c r="K362" s="42">
        <f t="shared" si="55"/>
        <v>0</v>
      </c>
      <c r="L362" s="271"/>
      <c r="M362" s="258"/>
      <c r="N362" s="86"/>
      <c r="O362" s="253"/>
      <c r="P362" s="253"/>
      <c r="Q362" s="253"/>
      <c r="R362" s="266"/>
      <c r="S362" s="261"/>
      <c r="T362" s="261"/>
      <c r="U362" s="261"/>
      <c r="V362" s="262"/>
      <c r="W362" s="262"/>
      <c r="X362" s="262"/>
      <c r="Y362" s="262"/>
      <c r="Z362" s="263"/>
      <c r="AA362" s="262"/>
      <c r="AB362" s="263"/>
      <c r="AC362" s="264"/>
      <c r="AD362" s="265"/>
    </row>
    <row r="363" spans="1:30" ht="15.75" hidden="1" thickBot="1">
      <c r="A363" s="252">
        <v>52732</v>
      </c>
      <c r="B363" s="40">
        <f t="shared" si="56"/>
        <v>356</v>
      </c>
      <c r="C363" s="37">
        <f t="shared" si="58"/>
        <v>0</v>
      </c>
      <c r="D363" s="41">
        <f t="shared" si="54"/>
        <v>0</v>
      </c>
      <c r="E363" s="38">
        <f t="shared" si="57"/>
        <v>0</v>
      </c>
      <c r="F363" s="39">
        <f t="shared" si="59"/>
        <v>0</v>
      </c>
      <c r="G363" s="39">
        <f t="shared" si="60"/>
        <v>0</v>
      </c>
      <c r="H363" s="345">
        <f t="shared" si="53"/>
        <v>0</v>
      </c>
      <c r="I363" s="346"/>
      <c r="J363" s="347"/>
      <c r="K363" s="42">
        <f t="shared" si="55"/>
        <v>0</v>
      </c>
      <c r="L363" s="271"/>
      <c r="M363" s="258"/>
      <c r="N363" s="86"/>
      <c r="O363" s="253"/>
      <c r="P363" s="253"/>
      <c r="Q363" s="253"/>
      <c r="R363" s="266"/>
      <c r="S363" s="261"/>
      <c r="T363" s="261"/>
      <c r="U363" s="261"/>
      <c r="V363" s="262"/>
      <c r="W363" s="262"/>
      <c r="X363" s="262"/>
      <c r="Y363" s="262"/>
      <c r="Z363" s="263"/>
      <c r="AA363" s="262"/>
      <c r="AB363" s="263"/>
      <c r="AC363" s="264"/>
      <c r="AD363" s="265"/>
    </row>
    <row r="364" spans="1:30" ht="15.75" hidden="1" thickBot="1">
      <c r="A364" s="252">
        <v>52763</v>
      </c>
      <c r="B364" s="40">
        <f t="shared" si="56"/>
        <v>357</v>
      </c>
      <c r="C364" s="37">
        <f t="shared" si="58"/>
        <v>0</v>
      </c>
      <c r="D364" s="41">
        <f t="shared" si="54"/>
        <v>0</v>
      </c>
      <c r="E364" s="38">
        <f t="shared" si="57"/>
        <v>0</v>
      </c>
      <c r="F364" s="39">
        <f t="shared" si="59"/>
        <v>0</v>
      </c>
      <c r="G364" s="39">
        <f t="shared" si="60"/>
        <v>0</v>
      </c>
      <c r="H364" s="345">
        <f t="shared" si="53"/>
        <v>0</v>
      </c>
      <c r="I364" s="346"/>
      <c r="J364" s="347"/>
      <c r="K364" s="42">
        <f t="shared" si="55"/>
        <v>0</v>
      </c>
      <c r="L364" s="271"/>
      <c r="M364" s="258"/>
      <c r="N364" s="86"/>
      <c r="O364" s="253"/>
      <c r="P364" s="253"/>
      <c r="Q364" s="253"/>
      <c r="R364" s="266"/>
      <c r="S364" s="261"/>
      <c r="T364" s="261"/>
      <c r="U364" s="261"/>
      <c r="V364" s="262"/>
      <c r="W364" s="262"/>
      <c r="X364" s="262"/>
      <c r="Y364" s="262"/>
      <c r="Z364" s="263"/>
      <c r="AA364" s="262"/>
      <c r="AB364" s="263"/>
      <c r="AC364" s="264"/>
      <c r="AD364" s="265"/>
    </row>
    <row r="365" spans="1:30" ht="15.75" hidden="1" thickBot="1">
      <c r="A365" s="252">
        <v>52793</v>
      </c>
      <c r="B365" s="40">
        <f t="shared" si="56"/>
        <v>358</v>
      </c>
      <c r="C365" s="37">
        <f t="shared" si="58"/>
        <v>0</v>
      </c>
      <c r="D365" s="41">
        <f t="shared" si="54"/>
        <v>0</v>
      </c>
      <c r="E365" s="38">
        <f t="shared" si="57"/>
        <v>0</v>
      </c>
      <c r="F365" s="39">
        <f t="shared" si="59"/>
        <v>0</v>
      </c>
      <c r="G365" s="39">
        <f t="shared" si="60"/>
        <v>0</v>
      </c>
      <c r="H365" s="345">
        <f t="shared" si="53"/>
        <v>0</v>
      </c>
      <c r="I365" s="346"/>
      <c r="J365" s="347"/>
      <c r="K365" s="42">
        <f t="shared" si="55"/>
        <v>0</v>
      </c>
      <c r="L365" s="271"/>
      <c r="M365" s="258"/>
      <c r="N365" s="86"/>
      <c r="O365" s="253"/>
      <c r="P365" s="253"/>
      <c r="Q365" s="253"/>
      <c r="R365" s="266"/>
      <c r="S365" s="261"/>
      <c r="T365" s="261"/>
      <c r="U365" s="261"/>
      <c r="V365" s="262"/>
      <c r="W365" s="262"/>
      <c r="X365" s="262"/>
      <c r="Y365" s="262"/>
      <c r="Z365" s="263"/>
      <c r="AA365" s="262"/>
      <c r="AB365" s="263"/>
      <c r="AC365" s="264"/>
      <c r="AD365" s="265"/>
    </row>
    <row r="366" spans="1:30" ht="15.75" hidden="1" thickBot="1">
      <c r="A366" s="252">
        <v>52824</v>
      </c>
      <c r="B366" s="40">
        <f t="shared" si="56"/>
        <v>359</v>
      </c>
      <c r="C366" s="37">
        <f t="shared" si="58"/>
        <v>0</v>
      </c>
      <c r="D366" s="41">
        <f t="shared" si="54"/>
        <v>0</v>
      </c>
      <c r="E366" s="38">
        <f t="shared" si="57"/>
        <v>0</v>
      </c>
      <c r="F366" s="39">
        <f t="shared" si="59"/>
        <v>0</v>
      </c>
      <c r="G366" s="39">
        <f t="shared" si="60"/>
        <v>0</v>
      </c>
      <c r="H366" s="345">
        <f t="shared" si="53"/>
        <v>0</v>
      </c>
      <c r="I366" s="346"/>
      <c r="J366" s="347"/>
      <c r="K366" s="42">
        <f t="shared" si="55"/>
        <v>0</v>
      </c>
      <c r="L366" s="271"/>
      <c r="M366" s="258"/>
      <c r="N366" s="86"/>
      <c r="O366" s="253"/>
      <c r="P366" s="253"/>
      <c r="Q366" s="253"/>
      <c r="R366" s="266"/>
      <c r="S366" s="261"/>
      <c r="T366" s="261"/>
      <c r="U366" s="261"/>
      <c r="V366" s="262"/>
      <c r="W366" s="262"/>
      <c r="X366" s="262"/>
      <c r="Y366" s="262"/>
      <c r="Z366" s="263"/>
      <c r="AA366" s="262"/>
      <c r="AB366" s="263"/>
      <c r="AC366" s="264"/>
      <c r="AD366" s="265"/>
    </row>
    <row r="367" spans="1:30" ht="15.75" hidden="1" thickBot="1">
      <c r="A367" s="252">
        <v>52855</v>
      </c>
      <c r="B367" s="40">
        <f t="shared" si="56"/>
        <v>360</v>
      </c>
      <c r="C367" s="37">
        <f t="shared" si="58"/>
        <v>0</v>
      </c>
      <c r="D367" s="41">
        <f t="shared" si="54"/>
        <v>0</v>
      </c>
      <c r="E367" s="38">
        <f t="shared" si="57"/>
        <v>0</v>
      </c>
      <c r="F367" s="39">
        <f t="shared" si="59"/>
        <v>0</v>
      </c>
      <c r="G367" s="39">
        <f t="shared" si="60"/>
        <v>0</v>
      </c>
      <c r="H367" s="345">
        <f t="shared" si="53"/>
        <v>0</v>
      </c>
      <c r="I367" s="346"/>
      <c r="J367" s="347"/>
      <c r="K367" s="42">
        <f t="shared" si="55"/>
        <v>0</v>
      </c>
      <c r="L367" s="271"/>
      <c r="M367" s="258"/>
      <c r="N367" s="86"/>
      <c r="O367" s="253"/>
      <c r="P367" s="253"/>
      <c r="Q367" s="253"/>
      <c r="R367" s="266"/>
      <c r="S367" s="261"/>
      <c r="T367" s="261"/>
      <c r="U367" s="261"/>
      <c r="V367" s="262"/>
      <c r="W367" s="262"/>
      <c r="X367" s="262"/>
      <c r="Y367" s="262"/>
      <c r="Z367" s="263"/>
      <c r="AA367" s="262"/>
      <c r="AB367" s="263"/>
      <c r="AC367" s="264"/>
      <c r="AD367" s="265"/>
    </row>
    <row r="368" spans="1:30" ht="15.75" hidden="1" thickBot="1">
      <c r="A368" s="252">
        <v>52885</v>
      </c>
      <c r="B368" s="40">
        <f t="shared" si="56"/>
        <v>361</v>
      </c>
      <c r="C368" s="37">
        <f t="shared" si="58"/>
        <v>0</v>
      </c>
      <c r="D368" s="41">
        <f t="shared" si="54"/>
        <v>0</v>
      </c>
      <c r="E368" s="38">
        <f t="shared" si="57"/>
        <v>0</v>
      </c>
      <c r="F368" s="39">
        <f t="shared" si="59"/>
        <v>0</v>
      </c>
      <c r="G368" s="39">
        <f t="shared" si="60"/>
        <v>0</v>
      </c>
      <c r="H368" s="345">
        <f t="shared" si="53"/>
        <v>0</v>
      </c>
      <c r="I368" s="346"/>
      <c r="J368" s="347"/>
      <c r="K368" s="42">
        <f t="shared" si="55"/>
        <v>0</v>
      </c>
      <c r="L368" s="271"/>
      <c r="M368" s="258"/>
      <c r="N368" s="86"/>
      <c r="O368" s="253"/>
      <c r="P368" s="253"/>
      <c r="Q368" s="253"/>
      <c r="R368" s="266"/>
      <c r="S368" s="261"/>
      <c r="T368" s="261"/>
      <c r="U368" s="261"/>
      <c r="V368" s="262"/>
      <c r="W368" s="262"/>
      <c r="X368" s="262"/>
      <c r="Y368" s="262"/>
      <c r="Z368" s="263"/>
      <c r="AA368" s="262"/>
      <c r="AB368" s="263"/>
      <c r="AC368" s="264"/>
      <c r="AD368" s="265"/>
    </row>
    <row r="369" spans="1:30" ht="15.75" hidden="1" thickBot="1">
      <c r="A369" s="252">
        <v>52916</v>
      </c>
      <c r="B369" s="40">
        <f t="shared" si="56"/>
        <v>362</v>
      </c>
      <c r="C369" s="37">
        <f t="shared" si="58"/>
        <v>0</v>
      </c>
      <c r="D369" s="41">
        <f t="shared" si="54"/>
        <v>0</v>
      </c>
      <c r="E369" s="38">
        <f t="shared" si="57"/>
        <v>0</v>
      </c>
      <c r="F369" s="39">
        <f t="shared" si="59"/>
        <v>0</v>
      </c>
      <c r="G369" s="39">
        <f t="shared" si="60"/>
        <v>0</v>
      </c>
      <c r="H369" s="345">
        <f t="shared" si="53"/>
        <v>0</v>
      </c>
      <c r="I369" s="346"/>
      <c r="J369" s="347"/>
      <c r="K369" s="42">
        <f t="shared" si="55"/>
        <v>0</v>
      </c>
      <c r="L369" s="271"/>
      <c r="M369" s="258"/>
      <c r="N369" s="86"/>
      <c r="O369" s="253"/>
      <c r="P369" s="253"/>
      <c r="Q369" s="253"/>
      <c r="R369" s="266"/>
      <c r="S369" s="261"/>
      <c r="T369" s="261"/>
      <c r="U369" s="261"/>
      <c r="V369" s="262"/>
      <c r="W369" s="262"/>
      <c r="X369" s="262"/>
      <c r="Y369" s="262"/>
      <c r="Z369" s="263"/>
      <c r="AA369" s="262"/>
      <c r="AB369" s="263"/>
      <c r="AC369" s="264"/>
      <c r="AD369" s="265"/>
    </row>
    <row r="370" spans="1:30" ht="15.75" hidden="1" thickBot="1">
      <c r="A370" s="252">
        <v>52946</v>
      </c>
      <c r="B370" s="40">
        <f t="shared" si="56"/>
        <v>363</v>
      </c>
      <c r="C370" s="37">
        <f t="shared" si="58"/>
        <v>0</v>
      </c>
      <c r="D370" s="41">
        <f t="shared" si="54"/>
        <v>0</v>
      </c>
      <c r="E370" s="38">
        <f t="shared" si="57"/>
        <v>0</v>
      </c>
      <c r="F370" s="39">
        <f t="shared" si="59"/>
        <v>0</v>
      </c>
      <c r="G370" s="39">
        <f t="shared" si="60"/>
        <v>0</v>
      </c>
      <c r="H370" s="345">
        <f t="shared" si="53"/>
        <v>0</v>
      </c>
      <c r="I370" s="346"/>
      <c r="J370" s="347"/>
      <c r="K370" s="42">
        <f t="shared" si="55"/>
        <v>0</v>
      </c>
      <c r="L370" s="271"/>
      <c r="M370" s="258"/>
      <c r="N370" s="86"/>
      <c r="O370" s="253"/>
      <c r="P370" s="253"/>
      <c r="Q370" s="253"/>
      <c r="R370" s="266"/>
      <c r="S370" s="261"/>
      <c r="T370" s="261"/>
      <c r="U370" s="261"/>
      <c r="V370" s="262"/>
      <c r="W370" s="262"/>
      <c r="X370" s="262"/>
      <c r="Y370" s="262"/>
      <c r="Z370" s="263"/>
      <c r="AA370" s="262"/>
      <c r="AB370" s="263"/>
      <c r="AC370" s="264"/>
      <c r="AD370" s="265"/>
    </row>
    <row r="371" spans="1:30" ht="15.75" hidden="1" thickBot="1">
      <c r="A371" s="252">
        <v>52977</v>
      </c>
      <c r="B371" s="40">
        <f t="shared" si="56"/>
        <v>364</v>
      </c>
      <c r="C371" s="37">
        <f t="shared" si="58"/>
        <v>0</v>
      </c>
      <c r="D371" s="41">
        <f t="shared" si="54"/>
        <v>0</v>
      </c>
      <c r="E371" s="38">
        <f t="shared" si="57"/>
        <v>0</v>
      </c>
      <c r="F371" s="39">
        <f t="shared" si="59"/>
        <v>0</v>
      </c>
      <c r="G371" s="39">
        <f t="shared" si="60"/>
        <v>0</v>
      </c>
      <c r="H371" s="345">
        <f t="shared" si="53"/>
        <v>0</v>
      </c>
      <c r="I371" s="346"/>
      <c r="J371" s="347"/>
      <c r="K371" s="42">
        <f t="shared" si="55"/>
        <v>0</v>
      </c>
      <c r="L371" s="271"/>
      <c r="M371" s="258"/>
      <c r="N371" s="86"/>
      <c r="O371" s="253"/>
      <c r="P371" s="253"/>
      <c r="Q371" s="253"/>
      <c r="R371" s="266"/>
      <c r="S371" s="261"/>
      <c r="T371" s="261"/>
      <c r="U371" s="261"/>
      <c r="V371" s="262"/>
      <c r="W371" s="262"/>
      <c r="X371" s="262"/>
      <c r="Y371" s="262"/>
      <c r="Z371" s="263"/>
      <c r="AA371" s="262"/>
      <c r="AB371" s="263"/>
      <c r="AC371" s="264"/>
      <c r="AD371" s="265"/>
    </row>
    <row r="372" spans="1:30" ht="15.75" hidden="1" thickBot="1">
      <c r="A372" s="252">
        <v>53008</v>
      </c>
      <c r="B372" s="40">
        <f t="shared" si="56"/>
        <v>365</v>
      </c>
      <c r="C372" s="37">
        <f t="shared" si="58"/>
        <v>0</v>
      </c>
      <c r="D372" s="41">
        <f t="shared" si="54"/>
        <v>0</v>
      </c>
      <c r="E372" s="38">
        <f t="shared" si="57"/>
        <v>0</v>
      </c>
      <c r="F372" s="39">
        <f t="shared" si="59"/>
        <v>0</v>
      </c>
      <c r="G372" s="39">
        <f t="shared" si="60"/>
        <v>0</v>
      </c>
      <c r="H372" s="345">
        <f t="shared" si="53"/>
        <v>0</v>
      </c>
      <c r="I372" s="346"/>
      <c r="J372" s="347"/>
      <c r="K372" s="42">
        <f t="shared" si="55"/>
        <v>0</v>
      </c>
      <c r="L372" s="271"/>
      <c r="M372" s="258"/>
      <c r="N372" s="86"/>
      <c r="O372" s="253"/>
      <c r="P372" s="253"/>
      <c r="Q372" s="253"/>
      <c r="R372" s="266"/>
      <c r="S372" s="261"/>
      <c r="T372" s="261"/>
      <c r="U372" s="261"/>
      <c r="V372" s="262"/>
      <c r="W372" s="262"/>
      <c r="X372" s="262"/>
      <c r="Y372" s="262"/>
      <c r="Z372" s="263"/>
      <c r="AA372" s="262"/>
      <c r="AB372" s="263"/>
      <c r="AC372" s="264"/>
      <c r="AD372" s="265"/>
    </row>
    <row r="373" spans="1:30" ht="15.75" hidden="1" thickBot="1">
      <c r="A373" s="252">
        <v>53036</v>
      </c>
      <c r="B373" s="40">
        <f t="shared" si="56"/>
        <v>366</v>
      </c>
      <c r="C373" s="37">
        <f t="shared" si="58"/>
        <v>0</v>
      </c>
      <c r="D373" s="41">
        <f t="shared" si="54"/>
        <v>0</v>
      </c>
      <c r="E373" s="38">
        <f t="shared" si="57"/>
        <v>0</v>
      </c>
      <c r="F373" s="39">
        <f t="shared" si="59"/>
        <v>0</v>
      </c>
      <c r="G373" s="39">
        <f t="shared" si="60"/>
        <v>0</v>
      </c>
      <c r="H373" s="345">
        <f t="shared" si="53"/>
        <v>0</v>
      </c>
      <c r="I373" s="346"/>
      <c r="J373" s="347"/>
      <c r="K373" s="42">
        <f t="shared" si="55"/>
        <v>0</v>
      </c>
      <c r="L373" s="271"/>
      <c r="M373" s="258"/>
      <c r="N373" s="86"/>
      <c r="O373" s="253"/>
      <c r="P373" s="253"/>
      <c r="Q373" s="253"/>
      <c r="R373" s="266"/>
      <c r="S373" s="261"/>
      <c r="T373" s="261"/>
      <c r="U373" s="261"/>
      <c r="V373" s="262"/>
      <c r="W373" s="262"/>
      <c r="X373" s="262"/>
      <c r="Y373" s="262"/>
      <c r="Z373" s="263"/>
      <c r="AA373" s="262"/>
      <c r="AB373" s="263"/>
      <c r="AC373" s="264"/>
      <c r="AD373" s="265"/>
    </row>
    <row r="374" spans="1:30" ht="15.75" hidden="1" thickBot="1">
      <c r="A374" s="252">
        <v>53067</v>
      </c>
      <c r="B374" s="40">
        <f t="shared" si="56"/>
        <v>367</v>
      </c>
      <c r="C374" s="37">
        <f t="shared" si="58"/>
        <v>0</v>
      </c>
      <c r="D374" s="41">
        <f t="shared" si="54"/>
        <v>0</v>
      </c>
      <c r="E374" s="38">
        <f t="shared" si="57"/>
        <v>0</v>
      </c>
      <c r="F374" s="39">
        <f t="shared" si="59"/>
        <v>0</v>
      </c>
      <c r="G374" s="39">
        <f t="shared" si="60"/>
        <v>0</v>
      </c>
      <c r="H374" s="345">
        <f t="shared" si="53"/>
        <v>0</v>
      </c>
      <c r="I374" s="346"/>
      <c r="J374" s="347"/>
      <c r="K374" s="42">
        <f t="shared" si="55"/>
        <v>0</v>
      </c>
      <c r="L374" s="271"/>
      <c r="M374" s="258"/>
      <c r="N374" s="86"/>
      <c r="O374" s="253"/>
      <c r="P374" s="253"/>
      <c r="Q374" s="253"/>
      <c r="R374" s="266"/>
      <c r="S374" s="261"/>
      <c r="T374" s="261"/>
      <c r="U374" s="261"/>
      <c r="V374" s="262"/>
      <c r="W374" s="262"/>
      <c r="X374" s="262"/>
      <c r="Y374" s="262"/>
      <c r="Z374" s="263"/>
      <c r="AA374" s="262"/>
      <c r="AB374" s="263"/>
      <c r="AC374" s="264"/>
      <c r="AD374" s="265"/>
    </row>
    <row r="375" spans="1:30" ht="15.75" hidden="1" thickBot="1">
      <c r="A375" s="252">
        <v>53097</v>
      </c>
      <c r="B375" s="40">
        <f t="shared" si="56"/>
        <v>368</v>
      </c>
      <c r="C375" s="37">
        <f t="shared" si="58"/>
        <v>0</v>
      </c>
      <c r="D375" s="41">
        <f t="shared" si="54"/>
        <v>0</v>
      </c>
      <c r="E375" s="38">
        <f t="shared" si="57"/>
        <v>0</v>
      </c>
      <c r="F375" s="39">
        <f t="shared" si="59"/>
        <v>0</v>
      </c>
      <c r="G375" s="39">
        <f t="shared" si="60"/>
        <v>0</v>
      </c>
      <c r="H375" s="345">
        <f t="shared" si="53"/>
        <v>0</v>
      </c>
      <c r="I375" s="346"/>
      <c r="J375" s="347"/>
      <c r="K375" s="42">
        <f t="shared" si="55"/>
        <v>0</v>
      </c>
      <c r="L375" s="271"/>
      <c r="M375" s="258"/>
      <c r="N375" s="86"/>
      <c r="O375" s="253"/>
      <c r="P375" s="253"/>
      <c r="Q375" s="253"/>
      <c r="R375" s="266"/>
      <c r="S375" s="261"/>
      <c r="T375" s="261"/>
      <c r="U375" s="261"/>
      <c r="V375" s="262"/>
      <c r="W375" s="262"/>
      <c r="X375" s="262"/>
      <c r="Y375" s="262"/>
      <c r="Z375" s="263"/>
      <c r="AA375" s="262"/>
      <c r="AB375" s="263"/>
      <c r="AC375" s="264"/>
      <c r="AD375" s="265"/>
    </row>
    <row r="376" spans="1:30" ht="15.75" hidden="1" thickBot="1">
      <c r="A376" s="252">
        <v>53128</v>
      </c>
      <c r="B376" s="40">
        <f t="shared" si="56"/>
        <v>369</v>
      </c>
      <c r="C376" s="37">
        <f t="shared" si="58"/>
        <v>0</v>
      </c>
      <c r="D376" s="41">
        <f t="shared" si="54"/>
        <v>0</v>
      </c>
      <c r="E376" s="38">
        <f t="shared" si="57"/>
        <v>0</v>
      </c>
      <c r="F376" s="39">
        <f t="shared" si="59"/>
        <v>0</v>
      </c>
      <c r="G376" s="39">
        <f t="shared" si="60"/>
        <v>0</v>
      </c>
      <c r="H376" s="345">
        <f t="shared" si="53"/>
        <v>0</v>
      </c>
      <c r="I376" s="346"/>
      <c r="J376" s="347"/>
      <c r="K376" s="42">
        <f t="shared" si="55"/>
        <v>0</v>
      </c>
      <c r="L376" s="271"/>
      <c r="M376" s="258"/>
      <c r="N376" s="86"/>
      <c r="O376" s="253"/>
      <c r="P376" s="253"/>
      <c r="Q376" s="253"/>
      <c r="R376" s="266"/>
      <c r="S376" s="261"/>
      <c r="T376" s="261"/>
      <c r="U376" s="261"/>
      <c r="V376" s="262"/>
      <c r="W376" s="262"/>
      <c r="X376" s="262"/>
      <c r="Y376" s="262"/>
      <c r="Z376" s="263"/>
      <c r="AA376" s="262"/>
      <c r="AB376" s="263"/>
      <c r="AC376" s="264"/>
      <c r="AD376" s="265"/>
    </row>
    <row r="377" spans="1:30" ht="15.75" hidden="1" thickBot="1">
      <c r="A377" s="252">
        <v>53158</v>
      </c>
      <c r="B377" s="40">
        <f t="shared" si="56"/>
        <v>370</v>
      </c>
      <c r="C377" s="37">
        <f t="shared" si="58"/>
        <v>0</v>
      </c>
      <c r="D377" s="41">
        <f t="shared" si="54"/>
        <v>0</v>
      </c>
      <c r="E377" s="38">
        <f t="shared" si="57"/>
        <v>0</v>
      </c>
      <c r="F377" s="39">
        <f t="shared" si="59"/>
        <v>0</v>
      </c>
      <c r="G377" s="39">
        <f t="shared" si="60"/>
        <v>0</v>
      </c>
      <c r="H377" s="345">
        <f t="shared" si="53"/>
        <v>0</v>
      </c>
      <c r="I377" s="346"/>
      <c r="J377" s="347"/>
      <c r="K377" s="42">
        <f t="shared" si="55"/>
        <v>0</v>
      </c>
      <c r="L377" s="271"/>
      <c r="M377" s="258"/>
      <c r="N377" s="86"/>
      <c r="O377" s="253"/>
      <c r="P377" s="253"/>
      <c r="Q377" s="253"/>
      <c r="R377" s="266"/>
      <c r="S377" s="261"/>
      <c r="T377" s="261"/>
      <c r="U377" s="261"/>
      <c r="V377" s="262"/>
      <c r="W377" s="262"/>
      <c r="X377" s="262"/>
      <c r="Y377" s="262"/>
      <c r="Z377" s="263"/>
      <c r="AA377" s="262"/>
      <c r="AB377" s="263"/>
      <c r="AC377" s="264"/>
      <c r="AD377" s="265"/>
    </row>
    <row r="378" spans="1:30" ht="15.75" hidden="1" thickBot="1">
      <c r="A378" s="252">
        <v>53189</v>
      </c>
      <c r="B378" s="40">
        <f t="shared" si="56"/>
        <v>371</v>
      </c>
      <c r="C378" s="37">
        <f t="shared" si="58"/>
        <v>0</v>
      </c>
      <c r="D378" s="41">
        <f t="shared" si="54"/>
        <v>0</v>
      </c>
      <c r="E378" s="38">
        <f t="shared" si="57"/>
        <v>0</v>
      </c>
      <c r="F378" s="39">
        <f t="shared" si="59"/>
        <v>0</v>
      </c>
      <c r="G378" s="39">
        <f t="shared" si="60"/>
        <v>0</v>
      </c>
      <c r="H378" s="345">
        <f t="shared" si="53"/>
        <v>0</v>
      </c>
      <c r="I378" s="346"/>
      <c r="J378" s="347"/>
      <c r="K378" s="42">
        <f t="shared" si="55"/>
        <v>0</v>
      </c>
      <c r="L378" s="271"/>
      <c r="M378" s="258"/>
      <c r="N378" s="86"/>
      <c r="O378" s="253"/>
      <c r="P378" s="253"/>
      <c r="Q378" s="253"/>
      <c r="R378" s="266"/>
      <c r="S378" s="261"/>
      <c r="T378" s="261"/>
      <c r="U378" s="261"/>
      <c r="V378" s="262"/>
      <c r="W378" s="262"/>
      <c r="X378" s="262"/>
      <c r="Y378" s="262"/>
      <c r="Z378" s="263"/>
      <c r="AA378" s="262"/>
      <c r="AB378" s="263"/>
      <c r="AC378" s="264"/>
      <c r="AD378" s="265"/>
    </row>
    <row r="379" spans="1:30" ht="15.75" hidden="1" thickBot="1">
      <c r="A379" s="252">
        <v>53220</v>
      </c>
      <c r="B379" s="40">
        <f t="shared" si="56"/>
        <v>372</v>
      </c>
      <c r="C379" s="37">
        <f t="shared" si="58"/>
        <v>0</v>
      </c>
      <c r="D379" s="41">
        <f t="shared" si="54"/>
        <v>0</v>
      </c>
      <c r="E379" s="38">
        <f t="shared" si="57"/>
        <v>0</v>
      </c>
      <c r="F379" s="39">
        <f t="shared" si="59"/>
        <v>0</v>
      </c>
      <c r="G379" s="39">
        <f t="shared" si="60"/>
        <v>0</v>
      </c>
      <c r="H379" s="345">
        <f t="shared" si="53"/>
        <v>0</v>
      </c>
      <c r="I379" s="346"/>
      <c r="J379" s="347"/>
      <c r="K379" s="42">
        <f t="shared" si="55"/>
        <v>0</v>
      </c>
      <c r="L379" s="271"/>
      <c r="M379" s="258"/>
      <c r="N379" s="86"/>
      <c r="O379" s="253"/>
      <c r="P379" s="253"/>
      <c r="Q379" s="253"/>
      <c r="R379" s="266"/>
      <c r="S379" s="261"/>
      <c r="T379" s="261"/>
      <c r="U379" s="261"/>
      <c r="V379" s="262"/>
      <c r="W379" s="262"/>
      <c r="X379" s="262"/>
      <c r="Y379" s="262"/>
      <c r="Z379" s="263"/>
      <c r="AA379" s="262"/>
      <c r="AB379" s="263"/>
      <c r="AC379" s="264"/>
      <c r="AD379" s="265"/>
    </row>
    <row r="380" spans="1:30" ht="15.75" hidden="1" thickBot="1">
      <c r="A380" s="252">
        <v>53250</v>
      </c>
      <c r="B380" s="40">
        <f t="shared" si="56"/>
        <v>373</v>
      </c>
      <c r="C380" s="37">
        <f t="shared" si="58"/>
        <v>0</v>
      </c>
      <c r="D380" s="41">
        <f t="shared" si="54"/>
        <v>0</v>
      </c>
      <c r="E380" s="38">
        <f t="shared" si="57"/>
        <v>0</v>
      </c>
      <c r="F380" s="39">
        <f t="shared" si="59"/>
        <v>0</v>
      </c>
      <c r="G380" s="39">
        <f t="shared" si="60"/>
        <v>0</v>
      </c>
      <c r="H380" s="345">
        <f t="shared" si="53"/>
        <v>0</v>
      </c>
      <c r="I380" s="346"/>
      <c r="J380" s="347"/>
      <c r="K380" s="42">
        <f t="shared" si="55"/>
        <v>0</v>
      </c>
      <c r="L380" s="271"/>
      <c r="M380" s="258"/>
      <c r="N380" s="86"/>
      <c r="O380" s="253"/>
      <c r="P380" s="253"/>
      <c r="Q380" s="253"/>
      <c r="R380" s="266"/>
      <c r="S380" s="261"/>
      <c r="T380" s="261"/>
      <c r="U380" s="261"/>
      <c r="V380" s="262"/>
      <c r="W380" s="262"/>
      <c r="X380" s="262"/>
      <c r="Y380" s="262"/>
      <c r="Z380" s="263"/>
      <c r="AA380" s="262"/>
      <c r="AB380" s="263"/>
      <c r="AC380" s="264"/>
      <c r="AD380" s="265"/>
    </row>
    <row r="381" spans="1:30" ht="15.75" hidden="1" thickBot="1">
      <c r="A381" s="252">
        <v>53281</v>
      </c>
      <c r="B381" s="40">
        <f t="shared" si="56"/>
        <v>374</v>
      </c>
      <c r="C381" s="37">
        <f t="shared" si="58"/>
        <v>0</v>
      </c>
      <c r="D381" s="41">
        <f t="shared" si="54"/>
        <v>0</v>
      </c>
      <c r="E381" s="38">
        <f t="shared" si="57"/>
        <v>0</v>
      </c>
      <c r="F381" s="39">
        <f t="shared" si="59"/>
        <v>0</v>
      </c>
      <c r="G381" s="39">
        <f t="shared" si="60"/>
        <v>0</v>
      </c>
      <c r="H381" s="345">
        <f t="shared" si="53"/>
        <v>0</v>
      </c>
      <c r="I381" s="346"/>
      <c r="J381" s="347"/>
      <c r="K381" s="42">
        <f t="shared" si="55"/>
        <v>0</v>
      </c>
      <c r="L381" s="271"/>
      <c r="M381" s="258"/>
      <c r="N381" s="86"/>
      <c r="O381" s="253"/>
      <c r="P381" s="253"/>
      <c r="Q381" s="253"/>
      <c r="R381" s="266"/>
      <c r="S381" s="261"/>
      <c r="T381" s="261"/>
      <c r="U381" s="261"/>
      <c r="V381" s="262"/>
      <c r="W381" s="262"/>
      <c r="X381" s="262"/>
      <c r="Y381" s="262"/>
      <c r="Z381" s="263"/>
      <c r="AA381" s="262"/>
      <c r="AB381" s="263"/>
      <c r="AC381" s="264"/>
      <c r="AD381" s="265"/>
    </row>
    <row r="382" spans="1:30" ht="15.75" hidden="1" thickBot="1">
      <c r="A382" s="252">
        <v>53311</v>
      </c>
      <c r="B382" s="40">
        <f t="shared" si="56"/>
        <v>375</v>
      </c>
      <c r="C382" s="37">
        <f t="shared" si="58"/>
        <v>0</v>
      </c>
      <c r="D382" s="41">
        <f t="shared" si="54"/>
        <v>0</v>
      </c>
      <c r="E382" s="38">
        <f t="shared" si="57"/>
        <v>0</v>
      </c>
      <c r="F382" s="39">
        <f t="shared" si="59"/>
        <v>0</v>
      </c>
      <c r="G382" s="39">
        <f t="shared" si="60"/>
        <v>0</v>
      </c>
      <c r="H382" s="345">
        <f t="shared" si="53"/>
        <v>0</v>
      </c>
      <c r="I382" s="346"/>
      <c r="J382" s="347"/>
      <c r="K382" s="42">
        <f t="shared" si="55"/>
        <v>0</v>
      </c>
      <c r="L382" s="271"/>
      <c r="M382" s="258"/>
      <c r="N382" s="86"/>
      <c r="O382" s="253"/>
      <c r="P382" s="253"/>
      <c r="Q382" s="253"/>
      <c r="R382" s="266"/>
      <c r="S382" s="261"/>
      <c r="T382" s="261"/>
      <c r="U382" s="261"/>
      <c r="V382" s="262"/>
      <c r="W382" s="262"/>
      <c r="X382" s="262"/>
      <c r="Y382" s="262"/>
      <c r="Z382" s="263"/>
      <c r="AA382" s="262"/>
      <c r="AB382" s="263"/>
      <c r="AC382" s="264"/>
      <c r="AD382" s="265"/>
    </row>
    <row r="383" spans="1:30" ht="15.75" hidden="1" thickBot="1">
      <c r="A383" s="252">
        <v>53342</v>
      </c>
      <c r="B383" s="40">
        <f t="shared" si="56"/>
        <v>376</v>
      </c>
      <c r="C383" s="37">
        <f t="shared" si="58"/>
        <v>0</v>
      </c>
      <c r="D383" s="41">
        <f t="shared" si="54"/>
        <v>0</v>
      </c>
      <c r="E383" s="38">
        <f t="shared" si="57"/>
        <v>0</v>
      </c>
      <c r="F383" s="39">
        <f t="shared" si="59"/>
        <v>0</v>
      </c>
      <c r="G383" s="39">
        <f t="shared" si="60"/>
        <v>0</v>
      </c>
      <c r="H383" s="345">
        <f t="shared" si="53"/>
        <v>0</v>
      </c>
      <c r="I383" s="346"/>
      <c r="J383" s="347"/>
      <c r="K383" s="42">
        <f t="shared" si="55"/>
        <v>0</v>
      </c>
      <c r="L383" s="271"/>
      <c r="M383" s="258"/>
      <c r="N383" s="86"/>
      <c r="O383" s="253"/>
      <c r="P383" s="253"/>
      <c r="Q383" s="253"/>
      <c r="R383" s="266"/>
      <c r="S383" s="261"/>
      <c r="T383" s="261"/>
      <c r="U383" s="261"/>
      <c r="V383" s="262"/>
      <c r="W383" s="262"/>
      <c r="X383" s="262"/>
      <c r="Y383" s="262"/>
      <c r="Z383" s="263"/>
      <c r="AA383" s="262"/>
      <c r="AB383" s="263"/>
      <c r="AC383" s="264"/>
      <c r="AD383" s="265"/>
    </row>
    <row r="384" spans="1:30" ht="15.75" hidden="1" thickBot="1">
      <c r="A384" s="252">
        <v>53373</v>
      </c>
      <c r="B384" s="40">
        <f t="shared" si="56"/>
        <v>377</v>
      </c>
      <c r="C384" s="37">
        <f t="shared" si="58"/>
        <v>0</v>
      </c>
      <c r="D384" s="41">
        <f t="shared" si="54"/>
        <v>0</v>
      </c>
      <c r="E384" s="38">
        <f t="shared" si="57"/>
        <v>0</v>
      </c>
      <c r="F384" s="39">
        <f t="shared" si="59"/>
        <v>0</v>
      </c>
      <c r="G384" s="39">
        <f t="shared" si="60"/>
        <v>0</v>
      </c>
      <c r="H384" s="345">
        <f t="shared" si="53"/>
        <v>0</v>
      </c>
      <c r="I384" s="346"/>
      <c r="J384" s="347"/>
      <c r="K384" s="42">
        <f t="shared" si="55"/>
        <v>0</v>
      </c>
      <c r="L384" s="271"/>
      <c r="M384" s="258"/>
      <c r="N384" s="86"/>
      <c r="O384" s="253"/>
      <c r="P384" s="253"/>
      <c r="Q384" s="253"/>
      <c r="R384" s="266"/>
      <c r="S384" s="261"/>
      <c r="T384" s="261"/>
      <c r="U384" s="261"/>
      <c r="V384" s="262"/>
      <c r="W384" s="262"/>
      <c r="X384" s="262"/>
      <c r="Y384" s="262"/>
      <c r="Z384" s="263"/>
      <c r="AA384" s="262"/>
      <c r="AB384" s="263"/>
      <c r="AC384" s="264"/>
      <c r="AD384" s="265"/>
    </row>
    <row r="385" spans="1:30" ht="15.75" hidden="1" thickBot="1">
      <c r="A385" s="252">
        <v>53401</v>
      </c>
      <c r="B385" s="40">
        <f t="shared" si="56"/>
        <v>378</v>
      </c>
      <c r="C385" s="37">
        <f t="shared" si="58"/>
        <v>0</v>
      </c>
      <c r="D385" s="41">
        <f t="shared" si="54"/>
        <v>0</v>
      </c>
      <c r="E385" s="38">
        <f t="shared" si="57"/>
        <v>0</v>
      </c>
      <c r="F385" s="39">
        <f t="shared" si="59"/>
        <v>0</v>
      </c>
      <c r="G385" s="39">
        <f t="shared" si="60"/>
        <v>0</v>
      </c>
      <c r="H385" s="345">
        <f t="shared" si="53"/>
        <v>0</v>
      </c>
      <c r="I385" s="346"/>
      <c r="J385" s="347"/>
      <c r="K385" s="42">
        <f t="shared" si="55"/>
        <v>0</v>
      </c>
      <c r="L385" s="271"/>
      <c r="M385" s="258"/>
      <c r="N385" s="86"/>
      <c r="O385" s="253"/>
      <c r="P385" s="253"/>
      <c r="Q385" s="253"/>
      <c r="R385" s="266"/>
      <c r="S385" s="261"/>
      <c r="T385" s="261"/>
      <c r="U385" s="261"/>
      <c r="V385" s="262"/>
      <c r="W385" s="262"/>
      <c r="X385" s="262"/>
      <c r="Y385" s="262"/>
      <c r="Z385" s="263"/>
      <c r="AA385" s="262"/>
      <c r="AB385" s="263"/>
      <c r="AC385" s="264"/>
      <c r="AD385" s="265"/>
    </row>
    <row r="386" spans="1:30" ht="15.75" hidden="1" thickBot="1">
      <c r="A386" s="252">
        <v>53432</v>
      </c>
      <c r="B386" s="40">
        <f t="shared" si="56"/>
        <v>379</v>
      </c>
      <c r="C386" s="37">
        <f t="shared" si="58"/>
        <v>0</v>
      </c>
      <c r="D386" s="41">
        <f t="shared" si="54"/>
        <v>0</v>
      </c>
      <c r="E386" s="38">
        <f t="shared" si="57"/>
        <v>0</v>
      </c>
      <c r="F386" s="39">
        <f t="shared" si="59"/>
        <v>0</v>
      </c>
      <c r="G386" s="39">
        <f t="shared" si="60"/>
        <v>0</v>
      </c>
      <c r="H386" s="345">
        <f t="shared" si="53"/>
        <v>0</v>
      </c>
      <c r="I386" s="346"/>
      <c r="J386" s="347"/>
      <c r="K386" s="42">
        <f t="shared" si="55"/>
        <v>0</v>
      </c>
      <c r="L386" s="271"/>
      <c r="M386" s="258"/>
      <c r="N386" s="86"/>
      <c r="O386" s="253"/>
      <c r="P386" s="253"/>
      <c r="Q386" s="253"/>
      <c r="R386" s="266"/>
      <c r="S386" s="261"/>
      <c r="T386" s="261"/>
      <c r="U386" s="261"/>
      <c r="V386" s="262"/>
      <c r="W386" s="262"/>
      <c r="X386" s="262"/>
      <c r="Y386" s="262"/>
      <c r="Z386" s="263"/>
      <c r="AA386" s="262"/>
      <c r="AB386" s="263"/>
      <c r="AC386" s="264"/>
      <c r="AD386" s="265"/>
    </row>
    <row r="387" spans="1:30" ht="15.75" hidden="1" thickBot="1">
      <c r="A387" s="252">
        <v>53462</v>
      </c>
      <c r="B387" s="40">
        <f t="shared" si="56"/>
        <v>380</v>
      </c>
      <c r="C387" s="37">
        <f t="shared" si="58"/>
        <v>0</v>
      </c>
      <c r="D387" s="41">
        <f t="shared" si="54"/>
        <v>0</v>
      </c>
      <c r="E387" s="38">
        <f t="shared" si="57"/>
        <v>0</v>
      </c>
      <c r="F387" s="39">
        <f t="shared" si="59"/>
        <v>0</v>
      </c>
      <c r="G387" s="39">
        <f t="shared" si="60"/>
        <v>0</v>
      </c>
      <c r="H387" s="345">
        <f t="shared" si="53"/>
        <v>0</v>
      </c>
      <c r="I387" s="346"/>
      <c r="J387" s="347"/>
      <c r="K387" s="42">
        <f t="shared" si="55"/>
        <v>0</v>
      </c>
      <c r="L387" s="271"/>
      <c r="M387" s="258"/>
      <c r="N387" s="86"/>
      <c r="O387" s="253"/>
      <c r="P387" s="253"/>
      <c r="Q387" s="253"/>
      <c r="R387" s="266"/>
      <c r="S387" s="261"/>
      <c r="T387" s="261"/>
      <c r="U387" s="261"/>
      <c r="V387" s="262"/>
      <c r="W387" s="262"/>
      <c r="X387" s="262"/>
      <c r="Y387" s="262"/>
      <c r="Z387" s="263"/>
      <c r="AA387" s="262"/>
      <c r="AB387" s="263"/>
      <c r="AC387" s="264"/>
      <c r="AD387" s="265"/>
    </row>
    <row r="388" spans="1:30" ht="15.75" hidden="1" thickBot="1">
      <c r="A388" s="252">
        <v>53493</v>
      </c>
      <c r="B388" s="40">
        <f t="shared" si="56"/>
        <v>381</v>
      </c>
      <c r="C388" s="37">
        <f t="shared" si="58"/>
        <v>0</v>
      </c>
      <c r="D388" s="41">
        <f t="shared" si="54"/>
        <v>0</v>
      </c>
      <c r="E388" s="38">
        <f t="shared" si="57"/>
        <v>0</v>
      </c>
      <c r="F388" s="39">
        <f t="shared" si="59"/>
        <v>0</v>
      </c>
      <c r="G388" s="39">
        <f t="shared" si="60"/>
        <v>0</v>
      </c>
      <c r="H388" s="345">
        <f t="shared" ref="H388:H451" si="61">IF(B388&lt;=$U$2,F388,IF(D388&lt;=G387,D388+F388,IF($Q$3=1,D388*(($F$3/12)/(1-(1+($F$3/12))^-($H$3-(B388-1)-0))),$B$3*(($F$3/12)/(1-(1+($F$3/12))^-($H$3-$U$2-0))))))</f>
        <v>0</v>
      </c>
      <c r="I388" s="346"/>
      <c r="J388" s="347"/>
      <c r="K388" s="42">
        <f t="shared" si="55"/>
        <v>0</v>
      </c>
      <c r="L388" s="271"/>
      <c r="M388" s="258"/>
      <c r="N388" s="86"/>
      <c r="O388" s="253"/>
      <c r="P388" s="253"/>
      <c r="Q388" s="253"/>
      <c r="R388" s="266"/>
      <c r="S388" s="261"/>
      <c r="T388" s="261"/>
      <c r="U388" s="261"/>
      <c r="V388" s="262"/>
      <c r="W388" s="262"/>
      <c r="X388" s="262"/>
      <c r="Y388" s="262"/>
      <c r="Z388" s="263"/>
      <c r="AA388" s="262"/>
      <c r="AB388" s="263"/>
      <c r="AC388" s="264"/>
      <c r="AD388" s="265"/>
    </row>
    <row r="389" spans="1:30" ht="15.75" hidden="1" thickBot="1">
      <c r="A389" s="252">
        <v>53523</v>
      </c>
      <c r="B389" s="40">
        <f t="shared" si="56"/>
        <v>382</v>
      </c>
      <c r="C389" s="37">
        <f t="shared" si="58"/>
        <v>0</v>
      </c>
      <c r="D389" s="41">
        <f t="shared" ref="D389:D452" si="62">IF(OR(D388&lt;0,D388&lt;H388),0,(IF(L388=0,D388-G388,D388-L388-G388)))</f>
        <v>0</v>
      </c>
      <c r="E389" s="38">
        <f t="shared" si="57"/>
        <v>0</v>
      </c>
      <c r="F389" s="39">
        <f t="shared" si="59"/>
        <v>0</v>
      </c>
      <c r="G389" s="39">
        <f t="shared" si="60"/>
        <v>0</v>
      </c>
      <c r="H389" s="345">
        <f t="shared" si="61"/>
        <v>0</v>
      </c>
      <c r="I389" s="346"/>
      <c r="J389" s="347"/>
      <c r="K389" s="42">
        <f t="shared" si="55"/>
        <v>0</v>
      </c>
      <c r="L389" s="271"/>
      <c r="M389" s="258"/>
      <c r="N389" s="86"/>
      <c r="O389" s="253"/>
      <c r="P389" s="253"/>
      <c r="Q389" s="253"/>
      <c r="R389" s="266"/>
      <c r="S389" s="261"/>
      <c r="T389" s="261"/>
      <c r="U389" s="261"/>
      <c r="V389" s="262"/>
      <c r="W389" s="262"/>
      <c r="X389" s="262"/>
      <c r="Y389" s="262"/>
      <c r="Z389" s="263"/>
      <c r="AA389" s="262"/>
      <c r="AB389" s="263"/>
      <c r="AC389" s="264"/>
      <c r="AD389" s="265"/>
    </row>
    <row r="390" spans="1:30" ht="15.75" hidden="1" thickBot="1">
      <c r="A390" s="252">
        <v>53554</v>
      </c>
      <c r="B390" s="40">
        <f t="shared" si="56"/>
        <v>383</v>
      </c>
      <c r="C390" s="37">
        <f t="shared" si="58"/>
        <v>0</v>
      </c>
      <c r="D390" s="41">
        <f t="shared" si="62"/>
        <v>0</v>
      </c>
      <c r="E390" s="38">
        <f t="shared" si="57"/>
        <v>0</v>
      </c>
      <c r="F390" s="39">
        <f t="shared" si="59"/>
        <v>0</v>
      </c>
      <c r="G390" s="39">
        <f t="shared" si="60"/>
        <v>0</v>
      </c>
      <c r="H390" s="345">
        <f t="shared" si="61"/>
        <v>0</v>
      </c>
      <c r="I390" s="346"/>
      <c r="J390" s="347"/>
      <c r="K390" s="42">
        <f t="shared" si="55"/>
        <v>0</v>
      </c>
      <c r="L390" s="271"/>
      <c r="M390" s="258"/>
      <c r="N390" s="86"/>
      <c r="O390" s="253"/>
      <c r="P390" s="253"/>
      <c r="Q390" s="253"/>
      <c r="R390" s="266"/>
      <c r="S390" s="261"/>
      <c r="T390" s="261"/>
      <c r="U390" s="261"/>
      <c r="V390" s="262"/>
      <c r="W390" s="262"/>
      <c r="X390" s="262"/>
      <c r="Y390" s="262"/>
      <c r="Z390" s="263"/>
      <c r="AA390" s="262"/>
      <c r="AB390" s="263"/>
      <c r="AC390" s="264"/>
      <c r="AD390" s="265"/>
    </row>
    <row r="391" spans="1:30" ht="15.75" hidden="1" thickBot="1">
      <c r="A391" s="252">
        <v>53585</v>
      </c>
      <c r="B391" s="40">
        <f t="shared" si="56"/>
        <v>384</v>
      </c>
      <c r="C391" s="37">
        <f t="shared" si="58"/>
        <v>0</v>
      </c>
      <c r="D391" s="41">
        <f t="shared" si="62"/>
        <v>0</v>
      </c>
      <c r="E391" s="38">
        <f t="shared" si="57"/>
        <v>0</v>
      </c>
      <c r="F391" s="39">
        <f t="shared" si="59"/>
        <v>0</v>
      </c>
      <c r="G391" s="39">
        <f t="shared" si="60"/>
        <v>0</v>
      </c>
      <c r="H391" s="345">
        <f t="shared" si="61"/>
        <v>0</v>
      </c>
      <c r="I391" s="346"/>
      <c r="J391" s="347"/>
      <c r="K391" s="42">
        <f t="shared" si="55"/>
        <v>0</v>
      </c>
      <c r="L391" s="271"/>
      <c r="M391" s="258"/>
      <c r="N391" s="86"/>
      <c r="O391" s="253"/>
      <c r="P391" s="253"/>
      <c r="Q391" s="253"/>
      <c r="R391" s="266"/>
      <c r="S391" s="261"/>
      <c r="T391" s="261"/>
      <c r="U391" s="261"/>
      <c r="V391" s="262"/>
      <c r="W391" s="262"/>
      <c r="X391" s="262"/>
      <c r="Y391" s="262"/>
      <c r="Z391" s="263"/>
      <c r="AA391" s="262"/>
      <c r="AB391" s="263"/>
      <c r="AC391" s="264"/>
      <c r="AD391" s="265"/>
    </row>
    <row r="392" spans="1:30" ht="15.75" hidden="1" thickBot="1">
      <c r="A392" s="252">
        <v>53615</v>
      </c>
      <c r="B392" s="40">
        <f t="shared" si="56"/>
        <v>385</v>
      </c>
      <c r="C392" s="37">
        <f t="shared" si="58"/>
        <v>0</v>
      </c>
      <c r="D392" s="41">
        <f t="shared" si="62"/>
        <v>0</v>
      </c>
      <c r="E392" s="38">
        <f t="shared" si="57"/>
        <v>0</v>
      </c>
      <c r="F392" s="39">
        <f t="shared" si="59"/>
        <v>0</v>
      </c>
      <c r="G392" s="39">
        <f t="shared" si="60"/>
        <v>0</v>
      </c>
      <c r="H392" s="345">
        <f t="shared" si="61"/>
        <v>0</v>
      </c>
      <c r="I392" s="346"/>
      <c r="J392" s="347"/>
      <c r="K392" s="42">
        <f t="shared" ref="K392:K455" si="63">IF(H392=0,0,H392+$O$2)</f>
        <v>0</v>
      </c>
      <c r="L392" s="271"/>
      <c r="M392" s="258"/>
      <c r="N392" s="86"/>
      <c r="O392" s="253"/>
      <c r="P392" s="253"/>
      <c r="Q392" s="253"/>
      <c r="R392" s="266"/>
      <c r="S392" s="261"/>
      <c r="T392" s="261"/>
      <c r="U392" s="261"/>
      <c r="V392" s="262"/>
      <c r="W392" s="262"/>
      <c r="X392" s="262"/>
      <c r="Y392" s="262"/>
      <c r="Z392" s="263"/>
      <c r="AA392" s="262"/>
      <c r="AB392" s="263"/>
      <c r="AC392" s="264"/>
      <c r="AD392" s="265"/>
    </row>
    <row r="393" spans="1:30" ht="15.75" hidden="1" thickBot="1">
      <c r="A393" s="252">
        <v>53646</v>
      </c>
      <c r="B393" s="40">
        <f t="shared" ref="B393:B456" si="64">B392+1</f>
        <v>386</v>
      </c>
      <c r="C393" s="37">
        <f t="shared" si="58"/>
        <v>0</v>
      </c>
      <c r="D393" s="41">
        <f t="shared" si="62"/>
        <v>0</v>
      </c>
      <c r="E393" s="38">
        <f t="shared" ref="E393:E456" si="65">IF(D393&gt;0,$O$2,0)</f>
        <v>0</v>
      </c>
      <c r="F393" s="39">
        <f t="shared" si="59"/>
        <v>0</v>
      </c>
      <c r="G393" s="39">
        <f t="shared" si="60"/>
        <v>0</v>
      </c>
      <c r="H393" s="345">
        <f t="shared" si="61"/>
        <v>0</v>
      </c>
      <c r="I393" s="346"/>
      <c r="J393" s="347"/>
      <c r="K393" s="42">
        <f t="shared" si="63"/>
        <v>0</v>
      </c>
      <c r="L393" s="271"/>
      <c r="M393" s="258"/>
      <c r="N393" s="86"/>
      <c r="O393" s="253"/>
      <c r="P393" s="253"/>
      <c r="Q393" s="253"/>
      <c r="R393" s="266"/>
      <c r="S393" s="261"/>
      <c r="T393" s="261"/>
      <c r="U393" s="261"/>
      <c r="V393" s="262"/>
      <c r="W393" s="262"/>
      <c r="X393" s="262"/>
      <c r="Y393" s="262"/>
      <c r="Z393" s="263"/>
      <c r="AA393" s="262"/>
      <c r="AB393" s="263"/>
      <c r="AC393" s="264"/>
      <c r="AD393" s="265"/>
    </row>
    <row r="394" spans="1:30" ht="15.75" hidden="1" thickBot="1">
      <c r="A394" s="252">
        <v>53676</v>
      </c>
      <c r="B394" s="40">
        <f t="shared" si="64"/>
        <v>387</v>
      </c>
      <c r="C394" s="37">
        <f t="shared" ref="C394:C457" si="66">D394-G394</f>
        <v>0</v>
      </c>
      <c r="D394" s="41">
        <f t="shared" si="62"/>
        <v>0</v>
      </c>
      <c r="E394" s="38">
        <f t="shared" si="65"/>
        <v>0</v>
      </c>
      <c r="F394" s="39">
        <f t="shared" ref="F394:F457" si="67">D394*($F$3/12)</f>
        <v>0</v>
      </c>
      <c r="G394" s="39">
        <f t="shared" si="60"/>
        <v>0</v>
      </c>
      <c r="H394" s="345">
        <f t="shared" si="61"/>
        <v>0</v>
      </c>
      <c r="I394" s="346"/>
      <c r="J394" s="347"/>
      <c r="K394" s="42">
        <f t="shared" si="63"/>
        <v>0</v>
      </c>
      <c r="L394" s="271"/>
      <c r="M394" s="258"/>
      <c r="N394" s="86"/>
      <c r="O394" s="253"/>
      <c r="P394" s="253"/>
      <c r="Q394" s="253"/>
      <c r="R394" s="266"/>
      <c r="S394" s="261"/>
      <c r="T394" s="261"/>
      <c r="U394" s="261"/>
      <c r="V394" s="262"/>
      <c r="W394" s="262"/>
      <c r="X394" s="262"/>
      <c r="Y394" s="262"/>
      <c r="Z394" s="263"/>
      <c r="AA394" s="262"/>
      <c r="AB394" s="263"/>
      <c r="AC394" s="264"/>
      <c r="AD394" s="265"/>
    </row>
    <row r="395" spans="1:30" ht="15.75" hidden="1" thickBot="1">
      <c r="A395" s="252">
        <v>53707</v>
      </c>
      <c r="B395" s="40">
        <f t="shared" si="64"/>
        <v>388</v>
      </c>
      <c r="C395" s="37">
        <f t="shared" si="66"/>
        <v>0</v>
      </c>
      <c r="D395" s="41">
        <f t="shared" si="62"/>
        <v>0</v>
      </c>
      <c r="E395" s="38">
        <f t="shared" si="65"/>
        <v>0</v>
      </c>
      <c r="F395" s="39">
        <f t="shared" si="67"/>
        <v>0</v>
      </c>
      <c r="G395" s="39">
        <f t="shared" si="60"/>
        <v>0</v>
      </c>
      <c r="H395" s="345">
        <f t="shared" si="61"/>
        <v>0</v>
      </c>
      <c r="I395" s="346"/>
      <c r="J395" s="347"/>
      <c r="K395" s="42">
        <f t="shared" si="63"/>
        <v>0</v>
      </c>
      <c r="L395" s="271"/>
      <c r="M395" s="258"/>
      <c r="N395" s="86"/>
      <c r="O395" s="253"/>
      <c r="P395" s="253"/>
      <c r="Q395" s="253"/>
      <c r="R395" s="266"/>
      <c r="S395" s="261"/>
      <c r="T395" s="261"/>
      <c r="U395" s="261"/>
      <c r="V395" s="262"/>
      <c r="W395" s="262"/>
      <c r="X395" s="262"/>
      <c r="Y395" s="262"/>
      <c r="Z395" s="263"/>
      <c r="AA395" s="262"/>
      <c r="AB395" s="263"/>
      <c r="AC395" s="264"/>
      <c r="AD395" s="265"/>
    </row>
    <row r="396" spans="1:30" ht="15.75" hidden="1" thickBot="1">
      <c r="A396" s="252">
        <v>53738</v>
      </c>
      <c r="B396" s="40">
        <f t="shared" si="64"/>
        <v>389</v>
      </c>
      <c r="C396" s="37">
        <f t="shared" si="66"/>
        <v>0</v>
      </c>
      <c r="D396" s="41">
        <f t="shared" si="62"/>
        <v>0</v>
      </c>
      <c r="E396" s="38">
        <f t="shared" si="65"/>
        <v>0</v>
      </c>
      <c r="F396" s="39">
        <f t="shared" si="67"/>
        <v>0</v>
      </c>
      <c r="G396" s="39">
        <f t="shared" si="60"/>
        <v>0</v>
      </c>
      <c r="H396" s="345">
        <f t="shared" si="61"/>
        <v>0</v>
      </c>
      <c r="I396" s="346"/>
      <c r="J396" s="347"/>
      <c r="K396" s="42">
        <f t="shared" si="63"/>
        <v>0</v>
      </c>
      <c r="L396" s="271"/>
      <c r="M396" s="258"/>
      <c r="N396" s="86"/>
      <c r="O396" s="253"/>
      <c r="P396" s="253"/>
      <c r="Q396" s="253"/>
      <c r="R396" s="266"/>
      <c r="S396" s="261"/>
      <c r="T396" s="261"/>
      <c r="U396" s="261"/>
      <c r="V396" s="262"/>
      <c r="W396" s="262"/>
      <c r="X396" s="262"/>
      <c r="Y396" s="262"/>
      <c r="Z396" s="263"/>
      <c r="AA396" s="262"/>
      <c r="AB396" s="263"/>
      <c r="AC396" s="264"/>
      <c r="AD396" s="265"/>
    </row>
    <row r="397" spans="1:30" ht="15.75" hidden="1" thickBot="1">
      <c r="A397" s="252">
        <v>53766</v>
      </c>
      <c r="B397" s="40">
        <f t="shared" si="64"/>
        <v>390</v>
      </c>
      <c r="C397" s="37">
        <f t="shared" si="66"/>
        <v>0</v>
      </c>
      <c r="D397" s="41">
        <f t="shared" si="62"/>
        <v>0</v>
      </c>
      <c r="E397" s="38">
        <f t="shared" si="65"/>
        <v>0</v>
      </c>
      <c r="F397" s="39">
        <f t="shared" si="67"/>
        <v>0</v>
      </c>
      <c r="G397" s="39">
        <f t="shared" si="60"/>
        <v>0</v>
      </c>
      <c r="H397" s="345">
        <f t="shared" si="61"/>
        <v>0</v>
      </c>
      <c r="I397" s="346"/>
      <c r="J397" s="347"/>
      <c r="K397" s="42">
        <f t="shared" si="63"/>
        <v>0</v>
      </c>
      <c r="L397" s="271"/>
      <c r="M397" s="258"/>
      <c r="N397" s="86"/>
      <c r="O397" s="253"/>
      <c r="P397" s="253"/>
      <c r="Q397" s="253"/>
      <c r="R397" s="266"/>
      <c r="S397" s="261"/>
      <c r="T397" s="261"/>
      <c r="U397" s="261"/>
      <c r="V397" s="262"/>
      <c r="W397" s="262"/>
      <c r="X397" s="262"/>
      <c r="Y397" s="262"/>
      <c r="Z397" s="263"/>
      <c r="AA397" s="262"/>
      <c r="AB397" s="263"/>
      <c r="AC397" s="264"/>
      <c r="AD397" s="265"/>
    </row>
    <row r="398" spans="1:30" ht="15.75" hidden="1" thickBot="1">
      <c r="A398" s="252">
        <v>53797</v>
      </c>
      <c r="B398" s="40">
        <f t="shared" si="64"/>
        <v>391</v>
      </c>
      <c r="C398" s="37">
        <f t="shared" si="66"/>
        <v>0</v>
      </c>
      <c r="D398" s="41">
        <f t="shared" si="62"/>
        <v>0</v>
      </c>
      <c r="E398" s="38">
        <f t="shared" si="65"/>
        <v>0</v>
      </c>
      <c r="F398" s="39">
        <f t="shared" si="67"/>
        <v>0</v>
      </c>
      <c r="G398" s="39">
        <f t="shared" si="60"/>
        <v>0</v>
      </c>
      <c r="H398" s="345">
        <f t="shared" si="61"/>
        <v>0</v>
      </c>
      <c r="I398" s="346"/>
      <c r="J398" s="347"/>
      <c r="K398" s="42">
        <f t="shared" si="63"/>
        <v>0</v>
      </c>
      <c r="L398" s="271"/>
      <c r="M398" s="258"/>
      <c r="N398" s="86"/>
      <c r="O398" s="253"/>
      <c r="P398" s="253"/>
      <c r="Q398" s="253"/>
      <c r="R398" s="266"/>
      <c r="S398" s="261"/>
      <c r="T398" s="261"/>
      <c r="U398" s="261"/>
      <c r="V398" s="262"/>
      <c r="W398" s="262"/>
      <c r="X398" s="262"/>
      <c r="Y398" s="262"/>
      <c r="Z398" s="263"/>
      <c r="AA398" s="262"/>
      <c r="AB398" s="263"/>
      <c r="AC398" s="264"/>
      <c r="AD398" s="265"/>
    </row>
    <row r="399" spans="1:30" ht="15.75" hidden="1" thickBot="1">
      <c r="A399" s="252">
        <v>53827</v>
      </c>
      <c r="B399" s="40">
        <f t="shared" si="64"/>
        <v>392</v>
      </c>
      <c r="C399" s="37">
        <f t="shared" si="66"/>
        <v>0</v>
      </c>
      <c r="D399" s="41">
        <f t="shared" si="62"/>
        <v>0</v>
      </c>
      <c r="E399" s="38">
        <f t="shared" si="65"/>
        <v>0</v>
      </c>
      <c r="F399" s="39">
        <f t="shared" si="67"/>
        <v>0</v>
      </c>
      <c r="G399" s="39">
        <f t="shared" si="60"/>
        <v>0</v>
      </c>
      <c r="H399" s="345">
        <f t="shared" si="61"/>
        <v>0</v>
      </c>
      <c r="I399" s="346"/>
      <c r="J399" s="347"/>
      <c r="K399" s="42">
        <f t="shared" si="63"/>
        <v>0</v>
      </c>
      <c r="L399" s="271"/>
      <c r="M399" s="258"/>
      <c r="N399" s="86"/>
      <c r="O399" s="253"/>
      <c r="P399" s="253"/>
      <c r="Q399" s="253"/>
      <c r="R399" s="266"/>
      <c r="S399" s="261"/>
      <c r="T399" s="261"/>
      <c r="U399" s="261"/>
      <c r="V399" s="262"/>
      <c r="W399" s="262"/>
      <c r="X399" s="262"/>
      <c r="Y399" s="262"/>
      <c r="Z399" s="263"/>
      <c r="AA399" s="262"/>
      <c r="AB399" s="263"/>
      <c r="AC399" s="264"/>
      <c r="AD399" s="265"/>
    </row>
    <row r="400" spans="1:30" ht="15.75" hidden="1" thickBot="1">
      <c r="A400" s="252">
        <v>53858</v>
      </c>
      <c r="B400" s="40">
        <f t="shared" si="64"/>
        <v>393</v>
      </c>
      <c r="C400" s="37">
        <f t="shared" si="66"/>
        <v>0</v>
      </c>
      <c r="D400" s="41">
        <f t="shared" si="62"/>
        <v>0</v>
      </c>
      <c r="E400" s="38">
        <f t="shared" si="65"/>
        <v>0</v>
      </c>
      <c r="F400" s="39">
        <f t="shared" si="67"/>
        <v>0</v>
      </c>
      <c r="G400" s="39">
        <f t="shared" si="60"/>
        <v>0</v>
      </c>
      <c r="H400" s="345">
        <f t="shared" si="61"/>
        <v>0</v>
      </c>
      <c r="I400" s="346"/>
      <c r="J400" s="347"/>
      <c r="K400" s="42">
        <f t="shared" si="63"/>
        <v>0</v>
      </c>
      <c r="L400" s="271"/>
      <c r="M400" s="258"/>
      <c r="N400" s="86"/>
      <c r="O400" s="253"/>
      <c r="P400" s="253"/>
      <c r="Q400" s="253"/>
      <c r="R400" s="266"/>
      <c r="S400" s="261"/>
      <c r="T400" s="261"/>
      <c r="U400" s="261"/>
      <c r="V400" s="262"/>
      <c r="W400" s="262"/>
      <c r="X400" s="262"/>
      <c r="Y400" s="262"/>
      <c r="Z400" s="263"/>
      <c r="AA400" s="262"/>
      <c r="AB400" s="263"/>
      <c r="AC400" s="264"/>
      <c r="AD400" s="265"/>
    </row>
    <row r="401" spans="1:30" ht="15.75" hidden="1" thickBot="1">
      <c r="A401" s="252">
        <v>53888</v>
      </c>
      <c r="B401" s="40">
        <f t="shared" si="64"/>
        <v>394</v>
      </c>
      <c r="C401" s="37">
        <f t="shared" si="66"/>
        <v>0</v>
      </c>
      <c r="D401" s="41">
        <f t="shared" si="62"/>
        <v>0</v>
      </c>
      <c r="E401" s="38">
        <f t="shared" si="65"/>
        <v>0</v>
      </c>
      <c r="F401" s="39">
        <f t="shared" si="67"/>
        <v>0</v>
      </c>
      <c r="G401" s="39">
        <f t="shared" si="60"/>
        <v>0</v>
      </c>
      <c r="H401" s="345">
        <f t="shared" si="61"/>
        <v>0</v>
      </c>
      <c r="I401" s="346"/>
      <c r="J401" s="347"/>
      <c r="K401" s="42">
        <f t="shared" si="63"/>
        <v>0</v>
      </c>
      <c r="L401" s="271"/>
      <c r="M401" s="258"/>
      <c r="N401" s="86"/>
      <c r="O401" s="253"/>
      <c r="P401" s="253"/>
      <c r="Q401" s="253"/>
      <c r="R401" s="266"/>
      <c r="S401" s="261"/>
      <c r="T401" s="261"/>
      <c r="U401" s="261"/>
      <c r="V401" s="262"/>
      <c r="W401" s="262"/>
      <c r="X401" s="262"/>
      <c r="Y401" s="262"/>
      <c r="Z401" s="263"/>
      <c r="AA401" s="262"/>
      <c r="AB401" s="263"/>
      <c r="AC401" s="264"/>
      <c r="AD401" s="265"/>
    </row>
    <row r="402" spans="1:30" ht="15.75" hidden="1" thickBot="1">
      <c r="A402" s="252">
        <v>53919</v>
      </c>
      <c r="B402" s="40">
        <f t="shared" si="64"/>
        <v>395</v>
      </c>
      <c r="C402" s="37">
        <f t="shared" si="66"/>
        <v>0</v>
      </c>
      <c r="D402" s="41">
        <f t="shared" si="62"/>
        <v>0</v>
      </c>
      <c r="E402" s="38">
        <f t="shared" si="65"/>
        <v>0</v>
      </c>
      <c r="F402" s="39">
        <f t="shared" si="67"/>
        <v>0</v>
      </c>
      <c r="G402" s="39">
        <f t="shared" si="60"/>
        <v>0</v>
      </c>
      <c r="H402" s="345">
        <f t="shared" si="61"/>
        <v>0</v>
      </c>
      <c r="I402" s="346"/>
      <c r="J402" s="347"/>
      <c r="K402" s="42">
        <f t="shared" si="63"/>
        <v>0</v>
      </c>
      <c r="L402" s="271"/>
      <c r="M402" s="258"/>
      <c r="N402" s="86"/>
      <c r="O402" s="253"/>
      <c r="P402" s="253"/>
      <c r="Q402" s="253"/>
      <c r="R402" s="266"/>
      <c r="S402" s="261"/>
      <c r="T402" s="261"/>
      <c r="U402" s="261"/>
      <c r="V402" s="262"/>
      <c r="W402" s="262"/>
      <c r="X402" s="262"/>
      <c r="Y402" s="262"/>
      <c r="Z402" s="263"/>
      <c r="AA402" s="262"/>
      <c r="AB402" s="263"/>
      <c r="AC402" s="264"/>
      <c r="AD402" s="265"/>
    </row>
    <row r="403" spans="1:30" ht="15.75" hidden="1" thickBot="1">
      <c r="A403" s="252">
        <v>53950</v>
      </c>
      <c r="B403" s="40">
        <f t="shared" si="64"/>
        <v>396</v>
      </c>
      <c r="C403" s="37">
        <f t="shared" si="66"/>
        <v>0</v>
      </c>
      <c r="D403" s="41">
        <f t="shared" si="62"/>
        <v>0</v>
      </c>
      <c r="E403" s="38">
        <f t="shared" si="65"/>
        <v>0</v>
      </c>
      <c r="F403" s="39">
        <f t="shared" si="67"/>
        <v>0</v>
      </c>
      <c r="G403" s="39">
        <f t="shared" si="60"/>
        <v>0</v>
      </c>
      <c r="H403" s="345">
        <f t="shared" si="61"/>
        <v>0</v>
      </c>
      <c r="I403" s="346"/>
      <c r="J403" s="347"/>
      <c r="K403" s="42">
        <f t="shared" si="63"/>
        <v>0</v>
      </c>
      <c r="L403" s="271"/>
      <c r="M403" s="258"/>
      <c r="N403" s="86"/>
      <c r="O403" s="253"/>
      <c r="P403" s="253"/>
      <c r="Q403" s="253"/>
      <c r="R403" s="266"/>
      <c r="S403" s="261"/>
      <c r="T403" s="261"/>
      <c r="U403" s="261"/>
      <c r="V403" s="262"/>
      <c r="W403" s="262"/>
      <c r="X403" s="262"/>
      <c r="Y403" s="262"/>
      <c r="Z403" s="263"/>
      <c r="AA403" s="262"/>
      <c r="AB403" s="263"/>
      <c r="AC403" s="264"/>
      <c r="AD403" s="265"/>
    </row>
    <row r="404" spans="1:30" ht="15.75" hidden="1" thickBot="1">
      <c r="A404" s="252">
        <v>53980</v>
      </c>
      <c r="B404" s="40">
        <f t="shared" si="64"/>
        <v>397</v>
      </c>
      <c r="C404" s="37">
        <f t="shared" si="66"/>
        <v>0</v>
      </c>
      <c r="D404" s="41">
        <f t="shared" si="62"/>
        <v>0</v>
      </c>
      <c r="E404" s="38">
        <f t="shared" si="65"/>
        <v>0</v>
      </c>
      <c r="F404" s="39">
        <f t="shared" si="67"/>
        <v>0</v>
      </c>
      <c r="G404" s="39">
        <f t="shared" si="60"/>
        <v>0</v>
      </c>
      <c r="H404" s="345">
        <f t="shared" si="61"/>
        <v>0</v>
      </c>
      <c r="I404" s="346"/>
      <c r="J404" s="347"/>
      <c r="K404" s="42">
        <f t="shared" si="63"/>
        <v>0</v>
      </c>
      <c r="L404" s="271"/>
      <c r="M404" s="258"/>
      <c r="N404" s="86"/>
      <c r="O404" s="253"/>
      <c r="P404" s="253"/>
      <c r="Q404" s="253"/>
      <c r="R404" s="266"/>
      <c r="S404" s="261"/>
      <c r="T404" s="261"/>
      <c r="U404" s="261"/>
      <c r="V404" s="262"/>
      <c r="W404" s="262"/>
      <c r="X404" s="262"/>
      <c r="Y404" s="262"/>
      <c r="Z404" s="263"/>
      <c r="AA404" s="262"/>
      <c r="AB404" s="263"/>
      <c r="AC404" s="264"/>
      <c r="AD404" s="265"/>
    </row>
    <row r="405" spans="1:30" ht="15.75" hidden="1" thickBot="1">
      <c r="A405" s="252">
        <v>54011</v>
      </c>
      <c r="B405" s="40">
        <f t="shared" si="64"/>
        <v>398</v>
      </c>
      <c r="C405" s="37">
        <f t="shared" si="66"/>
        <v>0</v>
      </c>
      <c r="D405" s="41">
        <f t="shared" si="62"/>
        <v>0</v>
      </c>
      <c r="E405" s="38">
        <f t="shared" si="65"/>
        <v>0</v>
      </c>
      <c r="F405" s="39">
        <f t="shared" si="67"/>
        <v>0</v>
      </c>
      <c r="G405" s="39">
        <f t="shared" si="60"/>
        <v>0</v>
      </c>
      <c r="H405" s="345">
        <f t="shared" si="61"/>
        <v>0</v>
      </c>
      <c r="I405" s="346"/>
      <c r="J405" s="347"/>
      <c r="K405" s="42">
        <f t="shared" si="63"/>
        <v>0</v>
      </c>
      <c r="L405" s="271"/>
      <c r="M405" s="258"/>
      <c r="N405" s="86"/>
      <c r="O405" s="253"/>
      <c r="P405" s="253"/>
      <c r="Q405" s="253"/>
      <c r="R405" s="266"/>
      <c r="S405" s="261"/>
      <c r="T405" s="261"/>
      <c r="U405" s="261"/>
      <c r="V405" s="262"/>
      <c r="W405" s="262"/>
      <c r="X405" s="262"/>
      <c r="Y405" s="262"/>
      <c r="Z405" s="263"/>
      <c r="AA405" s="262"/>
      <c r="AB405" s="263"/>
      <c r="AC405" s="264"/>
      <c r="AD405" s="265"/>
    </row>
    <row r="406" spans="1:30" ht="15.75" hidden="1" thickBot="1">
      <c r="A406" s="252">
        <v>54041</v>
      </c>
      <c r="B406" s="40">
        <f t="shared" si="64"/>
        <v>399</v>
      </c>
      <c r="C406" s="37">
        <f t="shared" si="66"/>
        <v>0</v>
      </c>
      <c r="D406" s="41">
        <f t="shared" si="62"/>
        <v>0</v>
      </c>
      <c r="E406" s="38">
        <f t="shared" si="65"/>
        <v>0</v>
      </c>
      <c r="F406" s="39">
        <f t="shared" si="67"/>
        <v>0</v>
      </c>
      <c r="G406" s="39">
        <f t="shared" si="60"/>
        <v>0</v>
      </c>
      <c r="H406" s="345">
        <f t="shared" si="61"/>
        <v>0</v>
      </c>
      <c r="I406" s="346"/>
      <c r="J406" s="347"/>
      <c r="K406" s="42">
        <f t="shared" si="63"/>
        <v>0</v>
      </c>
      <c r="L406" s="271"/>
      <c r="M406" s="258"/>
      <c r="N406" s="86"/>
      <c r="O406" s="253"/>
      <c r="P406" s="253"/>
      <c r="Q406" s="253"/>
      <c r="R406" s="266"/>
      <c r="S406" s="261"/>
      <c r="T406" s="261"/>
      <c r="U406" s="261"/>
      <c r="V406" s="262"/>
      <c r="W406" s="262"/>
      <c r="X406" s="262"/>
      <c r="Y406" s="262"/>
      <c r="Z406" s="263"/>
      <c r="AA406" s="262"/>
      <c r="AB406" s="263"/>
      <c r="AC406" s="264"/>
      <c r="AD406" s="265"/>
    </row>
    <row r="407" spans="1:30" ht="15.75" hidden="1" thickBot="1">
      <c r="A407" s="252">
        <v>54072</v>
      </c>
      <c r="B407" s="40">
        <f t="shared" si="64"/>
        <v>400</v>
      </c>
      <c r="C407" s="37">
        <f t="shared" si="66"/>
        <v>0</v>
      </c>
      <c r="D407" s="41">
        <f t="shared" si="62"/>
        <v>0</v>
      </c>
      <c r="E407" s="38">
        <f t="shared" si="65"/>
        <v>0</v>
      </c>
      <c r="F407" s="39">
        <f t="shared" si="67"/>
        <v>0</v>
      </c>
      <c r="G407" s="39">
        <f t="shared" si="60"/>
        <v>0</v>
      </c>
      <c r="H407" s="345">
        <f t="shared" si="61"/>
        <v>0</v>
      </c>
      <c r="I407" s="346"/>
      <c r="J407" s="347"/>
      <c r="K407" s="42">
        <f t="shared" si="63"/>
        <v>0</v>
      </c>
      <c r="L407" s="271"/>
      <c r="M407" s="258"/>
      <c r="N407" s="86"/>
      <c r="O407" s="253"/>
      <c r="P407" s="253"/>
      <c r="Q407" s="253"/>
      <c r="R407" s="266"/>
      <c r="S407" s="261"/>
      <c r="T407" s="261"/>
      <c r="U407" s="261"/>
      <c r="V407" s="262"/>
      <c r="W407" s="262"/>
      <c r="X407" s="262"/>
      <c r="Y407" s="262"/>
      <c r="Z407" s="263"/>
      <c r="AA407" s="262"/>
      <c r="AB407" s="263"/>
      <c r="AC407" s="264"/>
      <c r="AD407" s="265"/>
    </row>
    <row r="408" spans="1:30" ht="15.75" hidden="1" thickBot="1">
      <c r="A408" s="252">
        <v>54103</v>
      </c>
      <c r="B408" s="40">
        <f t="shared" si="64"/>
        <v>401</v>
      </c>
      <c r="C408" s="37">
        <f t="shared" si="66"/>
        <v>0</v>
      </c>
      <c r="D408" s="41">
        <f t="shared" si="62"/>
        <v>0</v>
      </c>
      <c r="E408" s="38">
        <f t="shared" si="65"/>
        <v>0</v>
      </c>
      <c r="F408" s="39">
        <f t="shared" si="67"/>
        <v>0</v>
      </c>
      <c r="G408" s="39">
        <f t="shared" si="60"/>
        <v>0</v>
      </c>
      <c r="H408" s="345">
        <f t="shared" si="61"/>
        <v>0</v>
      </c>
      <c r="I408" s="346"/>
      <c r="J408" s="347"/>
      <c r="K408" s="42">
        <f t="shared" si="63"/>
        <v>0</v>
      </c>
      <c r="L408" s="271"/>
      <c r="M408" s="258"/>
      <c r="N408" s="86"/>
      <c r="O408" s="253"/>
      <c r="P408" s="253"/>
      <c r="Q408" s="253"/>
      <c r="R408" s="266"/>
      <c r="S408" s="261"/>
      <c r="T408" s="261"/>
      <c r="U408" s="261"/>
      <c r="V408" s="262"/>
      <c r="W408" s="262"/>
      <c r="X408" s="262"/>
      <c r="Y408" s="262"/>
      <c r="Z408" s="263"/>
      <c r="AA408" s="262"/>
      <c r="AB408" s="263"/>
      <c r="AC408" s="264"/>
      <c r="AD408" s="265"/>
    </row>
    <row r="409" spans="1:30" ht="15.75" hidden="1" thickBot="1">
      <c r="A409" s="252">
        <v>54132</v>
      </c>
      <c r="B409" s="40">
        <f t="shared" si="64"/>
        <v>402</v>
      </c>
      <c r="C409" s="37">
        <f t="shared" si="66"/>
        <v>0</v>
      </c>
      <c r="D409" s="41">
        <f t="shared" si="62"/>
        <v>0</v>
      </c>
      <c r="E409" s="38">
        <f t="shared" si="65"/>
        <v>0</v>
      </c>
      <c r="F409" s="39">
        <f t="shared" si="67"/>
        <v>0</v>
      </c>
      <c r="G409" s="39">
        <f t="shared" si="60"/>
        <v>0</v>
      </c>
      <c r="H409" s="345">
        <f t="shared" si="61"/>
        <v>0</v>
      </c>
      <c r="I409" s="346"/>
      <c r="J409" s="347"/>
      <c r="K409" s="42">
        <f t="shared" si="63"/>
        <v>0</v>
      </c>
      <c r="L409" s="271"/>
      <c r="M409" s="258"/>
      <c r="N409" s="86"/>
      <c r="O409" s="253"/>
      <c r="P409" s="253"/>
      <c r="Q409" s="253"/>
      <c r="R409" s="266"/>
      <c r="S409" s="261"/>
      <c r="T409" s="261"/>
      <c r="U409" s="261"/>
      <c r="V409" s="262"/>
      <c r="W409" s="262"/>
      <c r="X409" s="262"/>
      <c r="Y409" s="262"/>
      <c r="Z409" s="263"/>
      <c r="AA409" s="262"/>
      <c r="AB409" s="263"/>
      <c r="AC409" s="264"/>
      <c r="AD409" s="265"/>
    </row>
    <row r="410" spans="1:30" ht="15.75" hidden="1" thickBot="1">
      <c r="A410" s="252">
        <v>54163</v>
      </c>
      <c r="B410" s="40">
        <f t="shared" si="64"/>
        <v>403</v>
      </c>
      <c r="C410" s="37">
        <f t="shared" si="66"/>
        <v>0</v>
      </c>
      <c r="D410" s="41">
        <f t="shared" si="62"/>
        <v>0</v>
      </c>
      <c r="E410" s="38">
        <f t="shared" si="65"/>
        <v>0</v>
      </c>
      <c r="F410" s="39">
        <f t="shared" si="67"/>
        <v>0</v>
      </c>
      <c r="G410" s="39">
        <f t="shared" ref="G410:G473" si="68">IF(D410&lt;=G409,D410,H410-F410)</f>
        <v>0</v>
      </c>
      <c r="H410" s="345">
        <f t="shared" si="61"/>
        <v>0</v>
      </c>
      <c r="I410" s="346"/>
      <c r="J410" s="347"/>
      <c r="K410" s="42">
        <f t="shared" si="63"/>
        <v>0</v>
      </c>
      <c r="L410" s="271"/>
      <c r="M410" s="258"/>
      <c r="N410" s="86"/>
      <c r="O410" s="253"/>
      <c r="P410" s="253"/>
      <c r="Q410" s="253"/>
      <c r="R410" s="266"/>
      <c r="S410" s="261"/>
      <c r="T410" s="261"/>
      <c r="U410" s="261"/>
      <c r="V410" s="262"/>
      <c r="W410" s="262"/>
      <c r="X410" s="262"/>
      <c r="Y410" s="262"/>
      <c r="Z410" s="263"/>
      <c r="AA410" s="262"/>
      <c r="AB410" s="263"/>
      <c r="AC410" s="264"/>
      <c r="AD410" s="265"/>
    </row>
    <row r="411" spans="1:30" ht="15.75" hidden="1" thickBot="1">
      <c r="A411" s="252">
        <v>54193</v>
      </c>
      <c r="B411" s="40">
        <f t="shared" si="64"/>
        <v>404</v>
      </c>
      <c r="C411" s="37">
        <f t="shared" si="66"/>
        <v>0</v>
      </c>
      <c r="D411" s="41">
        <f t="shared" si="62"/>
        <v>0</v>
      </c>
      <c r="E411" s="38">
        <f t="shared" si="65"/>
        <v>0</v>
      </c>
      <c r="F411" s="39">
        <f t="shared" si="67"/>
        <v>0</v>
      </c>
      <c r="G411" s="39">
        <f t="shared" si="68"/>
        <v>0</v>
      </c>
      <c r="H411" s="345">
        <f t="shared" si="61"/>
        <v>0</v>
      </c>
      <c r="I411" s="346"/>
      <c r="J411" s="347"/>
      <c r="K411" s="42">
        <f t="shared" si="63"/>
        <v>0</v>
      </c>
      <c r="L411" s="271"/>
      <c r="M411" s="258"/>
      <c r="N411" s="86"/>
      <c r="O411" s="253"/>
      <c r="P411" s="253"/>
      <c r="Q411" s="253"/>
      <c r="R411" s="266"/>
      <c r="S411" s="261"/>
      <c r="T411" s="261"/>
      <c r="U411" s="261"/>
      <c r="V411" s="262"/>
      <c r="W411" s="262"/>
      <c r="X411" s="262"/>
      <c r="Y411" s="262"/>
      <c r="Z411" s="263"/>
      <c r="AA411" s="262"/>
      <c r="AB411" s="263"/>
      <c r="AC411" s="264"/>
      <c r="AD411" s="265"/>
    </row>
    <row r="412" spans="1:30" ht="15.75" hidden="1" thickBot="1">
      <c r="A412" s="252">
        <v>54224</v>
      </c>
      <c r="B412" s="40">
        <f t="shared" si="64"/>
        <v>405</v>
      </c>
      <c r="C412" s="37">
        <f t="shared" si="66"/>
        <v>0</v>
      </c>
      <c r="D412" s="41">
        <f t="shared" si="62"/>
        <v>0</v>
      </c>
      <c r="E412" s="38">
        <f t="shared" si="65"/>
        <v>0</v>
      </c>
      <c r="F412" s="39">
        <f t="shared" si="67"/>
        <v>0</v>
      </c>
      <c r="G412" s="39">
        <f t="shared" si="68"/>
        <v>0</v>
      </c>
      <c r="H412" s="345">
        <f t="shared" si="61"/>
        <v>0</v>
      </c>
      <c r="I412" s="346"/>
      <c r="J412" s="347"/>
      <c r="K412" s="42">
        <f t="shared" si="63"/>
        <v>0</v>
      </c>
      <c r="L412" s="271"/>
      <c r="M412" s="258"/>
      <c r="N412" s="86"/>
      <c r="O412" s="253"/>
      <c r="P412" s="253"/>
      <c r="Q412" s="253"/>
      <c r="R412" s="266"/>
      <c r="S412" s="261"/>
      <c r="T412" s="261"/>
      <c r="U412" s="261"/>
      <c r="V412" s="262"/>
      <c r="W412" s="262"/>
      <c r="X412" s="262"/>
      <c r="Y412" s="262"/>
      <c r="Z412" s="263"/>
      <c r="AA412" s="262"/>
      <c r="AB412" s="263"/>
      <c r="AC412" s="264"/>
      <c r="AD412" s="265"/>
    </row>
    <row r="413" spans="1:30" ht="15.75" hidden="1" thickBot="1">
      <c r="A413" s="252">
        <v>54254</v>
      </c>
      <c r="B413" s="40">
        <f t="shared" si="64"/>
        <v>406</v>
      </c>
      <c r="C413" s="37">
        <f t="shared" si="66"/>
        <v>0</v>
      </c>
      <c r="D413" s="41">
        <f t="shared" si="62"/>
        <v>0</v>
      </c>
      <c r="E413" s="38">
        <f t="shared" si="65"/>
        <v>0</v>
      </c>
      <c r="F413" s="39">
        <f t="shared" si="67"/>
        <v>0</v>
      </c>
      <c r="G413" s="39">
        <f t="shared" si="68"/>
        <v>0</v>
      </c>
      <c r="H413" s="345">
        <f t="shared" si="61"/>
        <v>0</v>
      </c>
      <c r="I413" s="346"/>
      <c r="J413" s="347"/>
      <c r="K413" s="42">
        <f t="shared" si="63"/>
        <v>0</v>
      </c>
      <c r="L413" s="271"/>
      <c r="M413" s="258"/>
      <c r="N413" s="86"/>
      <c r="O413" s="253"/>
      <c r="P413" s="253"/>
      <c r="Q413" s="253"/>
      <c r="R413" s="266"/>
      <c r="S413" s="261"/>
      <c r="T413" s="261"/>
      <c r="U413" s="261"/>
      <c r="V413" s="262"/>
      <c r="W413" s="262"/>
      <c r="X413" s="262"/>
      <c r="Y413" s="262"/>
      <c r="Z413" s="263"/>
      <c r="AA413" s="262"/>
      <c r="AB413" s="263"/>
      <c r="AC413" s="264"/>
      <c r="AD413" s="265"/>
    </row>
    <row r="414" spans="1:30" ht="15.75" hidden="1" thickBot="1">
      <c r="A414" s="252">
        <v>54285</v>
      </c>
      <c r="B414" s="40">
        <f t="shared" si="64"/>
        <v>407</v>
      </c>
      <c r="C414" s="37">
        <f t="shared" si="66"/>
        <v>0</v>
      </c>
      <c r="D414" s="41">
        <f t="shared" si="62"/>
        <v>0</v>
      </c>
      <c r="E414" s="38">
        <f t="shared" si="65"/>
        <v>0</v>
      </c>
      <c r="F414" s="39">
        <f t="shared" si="67"/>
        <v>0</v>
      </c>
      <c r="G414" s="39">
        <f t="shared" si="68"/>
        <v>0</v>
      </c>
      <c r="H414" s="345">
        <f t="shared" si="61"/>
        <v>0</v>
      </c>
      <c r="I414" s="346"/>
      <c r="J414" s="347"/>
      <c r="K414" s="42">
        <f t="shared" si="63"/>
        <v>0</v>
      </c>
      <c r="L414" s="271"/>
      <c r="M414" s="258"/>
      <c r="N414" s="86"/>
      <c r="O414" s="253"/>
      <c r="P414" s="253"/>
      <c r="Q414" s="253"/>
      <c r="R414" s="266"/>
      <c r="S414" s="261"/>
      <c r="T414" s="261"/>
      <c r="U414" s="261"/>
      <c r="V414" s="262"/>
      <c r="W414" s="262"/>
      <c r="X414" s="262"/>
      <c r="Y414" s="262"/>
      <c r="Z414" s="263"/>
      <c r="AA414" s="262"/>
      <c r="AB414" s="263"/>
      <c r="AC414" s="264"/>
      <c r="AD414" s="265"/>
    </row>
    <row r="415" spans="1:30" ht="15.75" hidden="1" thickBot="1">
      <c r="A415" s="252">
        <v>54316</v>
      </c>
      <c r="B415" s="40">
        <f t="shared" si="64"/>
        <v>408</v>
      </c>
      <c r="C415" s="37">
        <f t="shared" si="66"/>
        <v>0</v>
      </c>
      <c r="D415" s="41">
        <f t="shared" si="62"/>
        <v>0</v>
      </c>
      <c r="E415" s="38">
        <f t="shared" si="65"/>
        <v>0</v>
      </c>
      <c r="F415" s="39">
        <f t="shared" si="67"/>
        <v>0</v>
      </c>
      <c r="G415" s="39">
        <f t="shared" si="68"/>
        <v>0</v>
      </c>
      <c r="H415" s="345">
        <f t="shared" si="61"/>
        <v>0</v>
      </c>
      <c r="I415" s="346"/>
      <c r="J415" s="347"/>
      <c r="K415" s="42">
        <f t="shared" si="63"/>
        <v>0</v>
      </c>
      <c r="L415" s="271"/>
      <c r="M415" s="258"/>
      <c r="N415" s="86"/>
      <c r="O415" s="253"/>
      <c r="P415" s="253"/>
      <c r="Q415" s="253"/>
      <c r="R415" s="266"/>
      <c r="S415" s="261"/>
      <c r="T415" s="261"/>
      <c r="U415" s="261"/>
      <c r="V415" s="262"/>
      <c r="W415" s="262"/>
      <c r="X415" s="262"/>
      <c r="Y415" s="262"/>
      <c r="Z415" s="263"/>
      <c r="AA415" s="262"/>
      <c r="AB415" s="263"/>
      <c r="AC415" s="264"/>
      <c r="AD415" s="265"/>
    </row>
    <row r="416" spans="1:30" ht="15.75" hidden="1" thickBot="1">
      <c r="A416" s="252">
        <v>54346</v>
      </c>
      <c r="B416" s="40">
        <f t="shared" si="64"/>
        <v>409</v>
      </c>
      <c r="C416" s="37">
        <f t="shared" si="66"/>
        <v>0</v>
      </c>
      <c r="D416" s="41">
        <f t="shared" si="62"/>
        <v>0</v>
      </c>
      <c r="E416" s="38">
        <f t="shared" si="65"/>
        <v>0</v>
      </c>
      <c r="F416" s="39">
        <f t="shared" si="67"/>
        <v>0</v>
      </c>
      <c r="G416" s="39">
        <f t="shared" si="68"/>
        <v>0</v>
      </c>
      <c r="H416" s="345">
        <f t="shared" si="61"/>
        <v>0</v>
      </c>
      <c r="I416" s="346"/>
      <c r="J416" s="347"/>
      <c r="K416" s="42">
        <f t="shared" si="63"/>
        <v>0</v>
      </c>
      <c r="L416" s="271"/>
      <c r="M416" s="258"/>
      <c r="N416" s="86"/>
      <c r="O416" s="253"/>
      <c r="P416" s="253"/>
      <c r="Q416" s="253"/>
      <c r="R416" s="266"/>
      <c r="S416" s="261"/>
      <c r="T416" s="261"/>
      <c r="U416" s="261"/>
      <c r="V416" s="262"/>
      <c r="W416" s="262"/>
      <c r="X416" s="262"/>
      <c r="Y416" s="262"/>
      <c r="Z416" s="263"/>
      <c r="AA416" s="262"/>
      <c r="AB416" s="263"/>
      <c r="AC416" s="264"/>
      <c r="AD416" s="265"/>
    </row>
    <row r="417" spans="1:30" ht="15.75" hidden="1" thickBot="1">
      <c r="A417" s="252">
        <v>54377</v>
      </c>
      <c r="B417" s="40">
        <f t="shared" si="64"/>
        <v>410</v>
      </c>
      <c r="C417" s="37">
        <f t="shared" si="66"/>
        <v>0</v>
      </c>
      <c r="D417" s="41">
        <f t="shared" si="62"/>
        <v>0</v>
      </c>
      <c r="E417" s="38">
        <f t="shared" si="65"/>
        <v>0</v>
      </c>
      <c r="F417" s="39">
        <f t="shared" si="67"/>
        <v>0</v>
      </c>
      <c r="G417" s="39">
        <f t="shared" si="68"/>
        <v>0</v>
      </c>
      <c r="H417" s="345">
        <f t="shared" si="61"/>
        <v>0</v>
      </c>
      <c r="I417" s="346"/>
      <c r="J417" s="347"/>
      <c r="K417" s="42">
        <f t="shared" si="63"/>
        <v>0</v>
      </c>
      <c r="L417" s="271"/>
      <c r="M417" s="258"/>
      <c r="N417" s="86"/>
      <c r="O417" s="253"/>
      <c r="P417" s="253"/>
      <c r="Q417" s="253"/>
      <c r="R417" s="266"/>
      <c r="S417" s="261"/>
      <c r="T417" s="261"/>
      <c r="U417" s="261"/>
      <c r="V417" s="262"/>
      <c r="W417" s="262"/>
      <c r="X417" s="262"/>
      <c r="Y417" s="262"/>
      <c r="Z417" s="263"/>
      <c r="AA417" s="262"/>
      <c r="AB417" s="263"/>
      <c r="AC417" s="264"/>
      <c r="AD417" s="265"/>
    </row>
    <row r="418" spans="1:30" ht="15.75" hidden="1" thickBot="1">
      <c r="A418" s="252">
        <v>54407</v>
      </c>
      <c r="B418" s="40">
        <f t="shared" si="64"/>
        <v>411</v>
      </c>
      <c r="C418" s="37">
        <f t="shared" si="66"/>
        <v>0</v>
      </c>
      <c r="D418" s="41">
        <f t="shared" si="62"/>
        <v>0</v>
      </c>
      <c r="E418" s="38">
        <f t="shared" si="65"/>
        <v>0</v>
      </c>
      <c r="F418" s="39">
        <f t="shared" si="67"/>
        <v>0</v>
      </c>
      <c r="G418" s="39">
        <f t="shared" si="68"/>
        <v>0</v>
      </c>
      <c r="H418" s="345">
        <f t="shared" si="61"/>
        <v>0</v>
      </c>
      <c r="I418" s="346"/>
      <c r="J418" s="347"/>
      <c r="K418" s="42">
        <f t="shared" si="63"/>
        <v>0</v>
      </c>
      <c r="L418" s="271"/>
      <c r="M418" s="258"/>
      <c r="N418" s="86"/>
      <c r="O418" s="253"/>
      <c r="P418" s="253"/>
      <c r="Q418" s="253"/>
      <c r="R418" s="266"/>
      <c r="S418" s="261"/>
      <c r="T418" s="261"/>
      <c r="U418" s="261"/>
      <c r="V418" s="262"/>
      <c r="W418" s="262"/>
      <c r="X418" s="262"/>
      <c r="Y418" s="262"/>
      <c r="Z418" s="263"/>
      <c r="AA418" s="262"/>
      <c r="AB418" s="263"/>
      <c r="AC418" s="264"/>
      <c r="AD418" s="265"/>
    </row>
    <row r="419" spans="1:30" ht="15.75" hidden="1" thickBot="1">
      <c r="A419" s="252">
        <v>54438</v>
      </c>
      <c r="B419" s="40">
        <f t="shared" si="64"/>
        <v>412</v>
      </c>
      <c r="C419" s="37">
        <f t="shared" si="66"/>
        <v>0</v>
      </c>
      <c r="D419" s="41">
        <f t="shared" si="62"/>
        <v>0</v>
      </c>
      <c r="E419" s="38">
        <f t="shared" si="65"/>
        <v>0</v>
      </c>
      <c r="F419" s="39">
        <f t="shared" si="67"/>
        <v>0</v>
      </c>
      <c r="G419" s="39">
        <f t="shared" si="68"/>
        <v>0</v>
      </c>
      <c r="H419" s="345">
        <f t="shared" si="61"/>
        <v>0</v>
      </c>
      <c r="I419" s="346"/>
      <c r="J419" s="347"/>
      <c r="K419" s="42">
        <f t="shared" si="63"/>
        <v>0</v>
      </c>
      <c r="L419" s="271"/>
      <c r="M419" s="258"/>
      <c r="N419" s="86"/>
      <c r="O419" s="253"/>
      <c r="P419" s="253"/>
      <c r="Q419" s="253"/>
      <c r="R419" s="266"/>
      <c r="S419" s="261"/>
      <c r="T419" s="261"/>
      <c r="U419" s="261"/>
      <c r="V419" s="262"/>
      <c r="W419" s="262"/>
      <c r="X419" s="262"/>
      <c r="Y419" s="262"/>
      <c r="Z419" s="263"/>
      <c r="AA419" s="262"/>
      <c r="AB419" s="263"/>
      <c r="AC419" s="264"/>
      <c r="AD419" s="265"/>
    </row>
    <row r="420" spans="1:30" ht="15.75" hidden="1" thickBot="1">
      <c r="A420" s="252">
        <v>54469</v>
      </c>
      <c r="B420" s="40">
        <f t="shared" si="64"/>
        <v>413</v>
      </c>
      <c r="C420" s="37">
        <f t="shared" si="66"/>
        <v>0</v>
      </c>
      <c r="D420" s="41">
        <f t="shared" si="62"/>
        <v>0</v>
      </c>
      <c r="E420" s="38">
        <f t="shared" si="65"/>
        <v>0</v>
      </c>
      <c r="F420" s="39">
        <f t="shared" si="67"/>
        <v>0</v>
      </c>
      <c r="G420" s="39">
        <f t="shared" si="68"/>
        <v>0</v>
      </c>
      <c r="H420" s="345">
        <f t="shared" si="61"/>
        <v>0</v>
      </c>
      <c r="I420" s="346"/>
      <c r="J420" s="347"/>
      <c r="K420" s="42">
        <f t="shared" si="63"/>
        <v>0</v>
      </c>
      <c r="L420" s="271"/>
      <c r="M420" s="258"/>
      <c r="N420" s="86"/>
      <c r="O420" s="253"/>
      <c r="P420" s="253"/>
      <c r="Q420" s="253"/>
      <c r="R420" s="266"/>
      <c r="S420" s="261"/>
      <c r="T420" s="261"/>
      <c r="U420" s="261"/>
      <c r="V420" s="262"/>
      <c r="W420" s="262"/>
      <c r="X420" s="262"/>
      <c r="Y420" s="262"/>
      <c r="Z420" s="263"/>
      <c r="AA420" s="262"/>
      <c r="AB420" s="263"/>
      <c r="AC420" s="264"/>
      <c r="AD420" s="265"/>
    </row>
    <row r="421" spans="1:30" ht="15.75" hidden="1" thickBot="1">
      <c r="A421" s="252">
        <v>54497</v>
      </c>
      <c r="B421" s="40">
        <f t="shared" si="64"/>
        <v>414</v>
      </c>
      <c r="C421" s="37">
        <f t="shared" si="66"/>
        <v>0</v>
      </c>
      <c r="D421" s="41">
        <f t="shared" si="62"/>
        <v>0</v>
      </c>
      <c r="E421" s="38">
        <f t="shared" si="65"/>
        <v>0</v>
      </c>
      <c r="F421" s="39">
        <f t="shared" si="67"/>
        <v>0</v>
      </c>
      <c r="G421" s="39">
        <f t="shared" si="68"/>
        <v>0</v>
      </c>
      <c r="H421" s="345">
        <f t="shared" si="61"/>
        <v>0</v>
      </c>
      <c r="I421" s="346"/>
      <c r="J421" s="347"/>
      <c r="K421" s="42">
        <f t="shared" si="63"/>
        <v>0</v>
      </c>
      <c r="L421" s="271"/>
      <c r="M421" s="258"/>
      <c r="N421" s="86"/>
      <c r="O421" s="253"/>
      <c r="P421" s="253"/>
      <c r="Q421" s="253"/>
      <c r="R421" s="266"/>
      <c r="S421" s="261"/>
      <c r="T421" s="261"/>
      <c r="U421" s="261"/>
      <c r="V421" s="262"/>
      <c r="W421" s="262"/>
      <c r="X421" s="262"/>
      <c r="Y421" s="262"/>
      <c r="Z421" s="263"/>
      <c r="AA421" s="262"/>
      <c r="AB421" s="263"/>
      <c r="AC421" s="264"/>
      <c r="AD421" s="265"/>
    </row>
    <row r="422" spans="1:30" ht="15.75" hidden="1" thickBot="1">
      <c r="A422" s="252">
        <v>54528</v>
      </c>
      <c r="B422" s="40">
        <f t="shared" si="64"/>
        <v>415</v>
      </c>
      <c r="C422" s="37">
        <f t="shared" si="66"/>
        <v>0</v>
      </c>
      <c r="D422" s="41">
        <f t="shared" si="62"/>
        <v>0</v>
      </c>
      <c r="E422" s="38">
        <f t="shared" si="65"/>
        <v>0</v>
      </c>
      <c r="F422" s="39">
        <f t="shared" si="67"/>
        <v>0</v>
      </c>
      <c r="G422" s="39">
        <f t="shared" si="68"/>
        <v>0</v>
      </c>
      <c r="H422" s="345">
        <f t="shared" si="61"/>
        <v>0</v>
      </c>
      <c r="I422" s="346"/>
      <c r="J422" s="347"/>
      <c r="K422" s="42">
        <f t="shared" si="63"/>
        <v>0</v>
      </c>
      <c r="L422" s="271"/>
      <c r="M422" s="258"/>
      <c r="N422" s="86"/>
      <c r="O422" s="253"/>
      <c r="P422" s="253"/>
      <c r="Q422" s="253"/>
      <c r="R422" s="266"/>
      <c r="S422" s="261"/>
      <c r="T422" s="261"/>
      <c r="U422" s="261"/>
      <c r="V422" s="262"/>
      <c r="W422" s="262"/>
      <c r="X422" s="262"/>
      <c r="Y422" s="262"/>
      <c r="Z422" s="263"/>
      <c r="AA422" s="262"/>
      <c r="AB422" s="263"/>
      <c r="AC422" s="264"/>
      <c r="AD422" s="265"/>
    </row>
    <row r="423" spans="1:30" ht="15.75" hidden="1" thickBot="1">
      <c r="A423" s="252">
        <v>54558</v>
      </c>
      <c r="B423" s="40">
        <f t="shared" si="64"/>
        <v>416</v>
      </c>
      <c r="C423" s="37">
        <f t="shared" si="66"/>
        <v>0</v>
      </c>
      <c r="D423" s="41">
        <f t="shared" si="62"/>
        <v>0</v>
      </c>
      <c r="E423" s="38">
        <f t="shared" si="65"/>
        <v>0</v>
      </c>
      <c r="F423" s="39">
        <f t="shared" si="67"/>
        <v>0</v>
      </c>
      <c r="G423" s="39">
        <f t="shared" si="68"/>
        <v>0</v>
      </c>
      <c r="H423" s="345">
        <f t="shared" si="61"/>
        <v>0</v>
      </c>
      <c r="I423" s="346"/>
      <c r="J423" s="347"/>
      <c r="K423" s="42">
        <f t="shared" si="63"/>
        <v>0</v>
      </c>
      <c r="L423" s="271"/>
      <c r="M423" s="258"/>
      <c r="N423" s="86"/>
      <c r="O423" s="253"/>
      <c r="P423" s="253"/>
      <c r="Q423" s="253"/>
      <c r="R423" s="266"/>
      <c r="S423" s="261"/>
      <c r="T423" s="261"/>
      <c r="U423" s="261"/>
      <c r="V423" s="262"/>
      <c r="W423" s="262"/>
      <c r="X423" s="262"/>
      <c r="Y423" s="262"/>
      <c r="Z423" s="263"/>
      <c r="AA423" s="262"/>
      <c r="AB423" s="263"/>
      <c r="AC423" s="264"/>
      <c r="AD423" s="265"/>
    </row>
    <row r="424" spans="1:30" ht="15.75" hidden="1" thickBot="1">
      <c r="A424" s="252">
        <v>54589</v>
      </c>
      <c r="B424" s="40">
        <f t="shared" si="64"/>
        <v>417</v>
      </c>
      <c r="C424" s="37">
        <f t="shared" si="66"/>
        <v>0</v>
      </c>
      <c r="D424" s="41">
        <f t="shared" si="62"/>
        <v>0</v>
      </c>
      <c r="E424" s="38">
        <f t="shared" si="65"/>
        <v>0</v>
      </c>
      <c r="F424" s="39">
        <f t="shared" si="67"/>
        <v>0</v>
      </c>
      <c r="G424" s="39">
        <f t="shared" si="68"/>
        <v>0</v>
      </c>
      <c r="H424" s="345">
        <f t="shared" si="61"/>
        <v>0</v>
      </c>
      <c r="I424" s="346"/>
      <c r="J424" s="347"/>
      <c r="K424" s="42">
        <f t="shared" si="63"/>
        <v>0</v>
      </c>
      <c r="L424" s="271"/>
      <c r="M424" s="258"/>
      <c r="N424" s="86"/>
      <c r="O424" s="253"/>
      <c r="P424" s="253"/>
      <c r="Q424" s="253"/>
      <c r="R424" s="266"/>
      <c r="S424" s="261"/>
      <c r="T424" s="261"/>
      <c r="U424" s="261"/>
      <c r="V424" s="262"/>
      <c r="W424" s="262"/>
      <c r="X424" s="262"/>
      <c r="Y424" s="262"/>
      <c r="Z424" s="263"/>
      <c r="AA424" s="262"/>
      <c r="AB424" s="263"/>
      <c r="AC424" s="264"/>
      <c r="AD424" s="265"/>
    </row>
    <row r="425" spans="1:30" ht="15.75" hidden="1" thickBot="1">
      <c r="A425" s="252">
        <v>54619</v>
      </c>
      <c r="B425" s="40">
        <f t="shared" si="64"/>
        <v>418</v>
      </c>
      <c r="C425" s="37">
        <f t="shared" si="66"/>
        <v>0</v>
      </c>
      <c r="D425" s="41">
        <f t="shared" si="62"/>
        <v>0</v>
      </c>
      <c r="E425" s="38">
        <f t="shared" si="65"/>
        <v>0</v>
      </c>
      <c r="F425" s="39">
        <f t="shared" si="67"/>
        <v>0</v>
      </c>
      <c r="G425" s="39">
        <f t="shared" si="68"/>
        <v>0</v>
      </c>
      <c r="H425" s="345">
        <f t="shared" si="61"/>
        <v>0</v>
      </c>
      <c r="I425" s="346"/>
      <c r="J425" s="347"/>
      <c r="K425" s="42">
        <f t="shared" si="63"/>
        <v>0</v>
      </c>
      <c r="L425" s="271"/>
      <c r="M425" s="258"/>
      <c r="N425" s="86"/>
      <c r="O425" s="253"/>
      <c r="P425" s="253"/>
      <c r="Q425" s="253"/>
      <c r="R425" s="266"/>
      <c r="S425" s="261"/>
      <c r="T425" s="261"/>
      <c r="U425" s="261"/>
      <c r="V425" s="262"/>
      <c r="W425" s="262"/>
      <c r="X425" s="262"/>
      <c r="Y425" s="262"/>
      <c r="Z425" s="263"/>
      <c r="AA425" s="262"/>
      <c r="AB425" s="263"/>
      <c r="AC425" s="264"/>
      <c r="AD425" s="265"/>
    </row>
    <row r="426" spans="1:30" ht="15.75" hidden="1" thickBot="1">
      <c r="A426" s="252">
        <v>54650</v>
      </c>
      <c r="B426" s="40">
        <f t="shared" si="64"/>
        <v>419</v>
      </c>
      <c r="C426" s="37">
        <f t="shared" si="66"/>
        <v>0</v>
      </c>
      <c r="D426" s="41">
        <f t="shared" si="62"/>
        <v>0</v>
      </c>
      <c r="E426" s="38">
        <f t="shared" si="65"/>
        <v>0</v>
      </c>
      <c r="F426" s="39">
        <f t="shared" si="67"/>
        <v>0</v>
      </c>
      <c r="G426" s="39">
        <f t="shared" si="68"/>
        <v>0</v>
      </c>
      <c r="H426" s="345">
        <f t="shared" si="61"/>
        <v>0</v>
      </c>
      <c r="I426" s="346"/>
      <c r="J426" s="347"/>
      <c r="K426" s="42">
        <f t="shared" si="63"/>
        <v>0</v>
      </c>
      <c r="L426" s="271"/>
      <c r="M426" s="258"/>
      <c r="N426" s="86"/>
      <c r="O426" s="253"/>
      <c r="P426" s="253"/>
      <c r="Q426" s="253"/>
      <c r="R426" s="266"/>
      <c r="S426" s="261"/>
      <c r="T426" s="261"/>
      <c r="U426" s="261"/>
      <c r="V426" s="262"/>
      <c r="W426" s="262"/>
      <c r="X426" s="262"/>
      <c r="Y426" s="262"/>
      <c r="Z426" s="263"/>
      <c r="AA426" s="262"/>
      <c r="AB426" s="263"/>
      <c r="AC426" s="264"/>
      <c r="AD426" s="265"/>
    </row>
    <row r="427" spans="1:30" ht="15.75" hidden="1" thickBot="1">
      <c r="A427" s="252">
        <v>54681</v>
      </c>
      <c r="B427" s="40">
        <f t="shared" si="64"/>
        <v>420</v>
      </c>
      <c r="C427" s="37">
        <f t="shared" si="66"/>
        <v>0</v>
      </c>
      <c r="D427" s="41">
        <f t="shared" si="62"/>
        <v>0</v>
      </c>
      <c r="E427" s="38">
        <f t="shared" si="65"/>
        <v>0</v>
      </c>
      <c r="F427" s="39">
        <f t="shared" si="67"/>
        <v>0</v>
      </c>
      <c r="G427" s="39">
        <f t="shared" si="68"/>
        <v>0</v>
      </c>
      <c r="H427" s="345">
        <f t="shared" si="61"/>
        <v>0</v>
      </c>
      <c r="I427" s="346"/>
      <c r="J427" s="347"/>
      <c r="K427" s="42">
        <f t="shared" si="63"/>
        <v>0</v>
      </c>
      <c r="L427" s="271"/>
      <c r="M427" s="258"/>
      <c r="N427" s="86"/>
      <c r="O427" s="253"/>
      <c r="P427" s="253"/>
      <c r="Q427" s="253"/>
      <c r="R427" s="266"/>
      <c r="S427" s="261"/>
      <c r="T427" s="261"/>
      <c r="U427" s="261"/>
      <c r="V427" s="262"/>
      <c r="W427" s="262"/>
      <c r="X427" s="262"/>
      <c r="Y427" s="262"/>
      <c r="Z427" s="263"/>
      <c r="AA427" s="262"/>
      <c r="AB427" s="263"/>
      <c r="AC427" s="264"/>
      <c r="AD427" s="265"/>
    </row>
    <row r="428" spans="1:30" ht="15.75" hidden="1" thickBot="1">
      <c r="A428" s="252">
        <v>54711</v>
      </c>
      <c r="B428" s="40">
        <f t="shared" si="64"/>
        <v>421</v>
      </c>
      <c r="C428" s="37">
        <f t="shared" si="66"/>
        <v>0</v>
      </c>
      <c r="D428" s="41">
        <f t="shared" si="62"/>
        <v>0</v>
      </c>
      <c r="E428" s="38">
        <f t="shared" si="65"/>
        <v>0</v>
      </c>
      <c r="F428" s="39">
        <f t="shared" si="67"/>
        <v>0</v>
      </c>
      <c r="G428" s="39">
        <f t="shared" si="68"/>
        <v>0</v>
      </c>
      <c r="H428" s="345">
        <f t="shared" si="61"/>
        <v>0</v>
      </c>
      <c r="I428" s="346"/>
      <c r="J428" s="347"/>
      <c r="K428" s="42">
        <f t="shared" si="63"/>
        <v>0</v>
      </c>
      <c r="L428" s="271"/>
      <c r="M428" s="258"/>
      <c r="N428" s="86"/>
      <c r="O428" s="253"/>
      <c r="P428" s="253"/>
      <c r="Q428" s="253"/>
      <c r="R428" s="266"/>
      <c r="S428" s="261"/>
      <c r="T428" s="261"/>
      <c r="U428" s="261"/>
      <c r="V428" s="262"/>
      <c r="W428" s="262"/>
      <c r="X428" s="262"/>
      <c r="Y428" s="262"/>
      <c r="Z428" s="263"/>
      <c r="AA428" s="262"/>
      <c r="AB428" s="263"/>
      <c r="AC428" s="264"/>
      <c r="AD428" s="265"/>
    </row>
    <row r="429" spans="1:30" ht="15.75" hidden="1" thickBot="1">
      <c r="A429" s="252">
        <v>54742</v>
      </c>
      <c r="B429" s="40">
        <f t="shared" si="64"/>
        <v>422</v>
      </c>
      <c r="C429" s="37">
        <f t="shared" si="66"/>
        <v>0</v>
      </c>
      <c r="D429" s="41">
        <f t="shared" si="62"/>
        <v>0</v>
      </c>
      <c r="E429" s="38">
        <f t="shared" si="65"/>
        <v>0</v>
      </c>
      <c r="F429" s="39">
        <f t="shared" si="67"/>
        <v>0</v>
      </c>
      <c r="G429" s="39">
        <f t="shared" si="68"/>
        <v>0</v>
      </c>
      <c r="H429" s="345">
        <f t="shared" si="61"/>
        <v>0</v>
      </c>
      <c r="I429" s="346"/>
      <c r="J429" s="347"/>
      <c r="K429" s="42">
        <f t="shared" si="63"/>
        <v>0</v>
      </c>
      <c r="L429" s="271"/>
      <c r="M429" s="258"/>
      <c r="N429" s="86"/>
      <c r="O429" s="253"/>
      <c r="P429" s="253"/>
      <c r="Q429" s="253"/>
      <c r="R429" s="266"/>
      <c r="S429" s="261"/>
      <c r="T429" s="261"/>
      <c r="U429" s="261"/>
      <c r="V429" s="262"/>
      <c r="W429" s="262"/>
      <c r="X429" s="262"/>
      <c r="Y429" s="262"/>
      <c r="Z429" s="263"/>
      <c r="AA429" s="262"/>
      <c r="AB429" s="263"/>
      <c r="AC429" s="264"/>
      <c r="AD429" s="265"/>
    </row>
    <row r="430" spans="1:30" ht="15.75" hidden="1" thickBot="1">
      <c r="A430" s="252">
        <v>54772</v>
      </c>
      <c r="B430" s="40">
        <f t="shared" si="64"/>
        <v>423</v>
      </c>
      <c r="C430" s="37">
        <f t="shared" si="66"/>
        <v>0</v>
      </c>
      <c r="D430" s="41">
        <f t="shared" si="62"/>
        <v>0</v>
      </c>
      <c r="E430" s="38">
        <f t="shared" si="65"/>
        <v>0</v>
      </c>
      <c r="F430" s="39">
        <f t="shared" si="67"/>
        <v>0</v>
      </c>
      <c r="G430" s="39">
        <f t="shared" si="68"/>
        <v>0</v>
      </c>
      <c r="H430" s="345">
        <f t="shared" si="61"/>
        <v>0</v>
      </c>
      <c r="I430" s="346"/>
      <c r="J430" s="347"/>
      <c r="K430" s="42">
        <f t="shared" si="63"/>
        <v>0</v>
      </c>
      <c r="L430" s="271"/>
      <c r="M430" s="258"/>
      <c r="N430" s="86"/>
      <c r="O430" s="253"/>
      <c r="P430" s="253"/>
      <c r="Q430" s="253"/>
      <c r="R430" s="266"/>
      <c r="S430" s="261"/>
      <c r="T430" s="261"/>
      <c r="U430" s="261"/>
      <c r="V430" s="262"/>
      <c r="W430" s="262"/>
      <c r="X430" s="262"/>
      <c r="Y430" s="262"/>
      <c r="Z430" s="263"/>
      <c r="AA430" s="262"/>
      <c r="AB430" s="263"/>
      <c r="AC430" s="264"/>
      <c r="AD430" s="265"/>
    </row>
    <row r="431" spans="1:30" ht="15.75" hidden="1" thickBot="1">
      <c r="A431" s="252">
        <v>54803</v>
      </c>
      <c r="B431" s="40">
        <f t="shared" si="64"/>
        <v>424</v>
      </c>
      <c r="C431" s="37">
        <f t="shared" si="66"/>
        <v>0</v>
      </c>
      <c r="D431" s="41">
        <f t="shared" si="62"/>
        <v>0</v>
      </c>
      <c r="E431" s="38">
        <f t="shared" si="65"/>
        <v>0</v>
      </c>
      <c r="F431" s="39">
        <f t="shared" si="67"/>
        <v>0</v>
      </c>
      <c r="G431" s="39">
        <f t="shared" si="68"/>
        <v>0</v>
      </c>
      <c r="H431" s="345">
        <f t="shared" si="61"/>
        <v>0</v>
      </c>
      <c r="I431" s="346"/>
      <c r="J431" s="347"/>
      <c r="K431" s="42">
        <f t="shared" si="63"/>
        <v>0</v>
      </c>
      <c r="L431" s="271"/>
      <c r="M431" s="258"/>
      <c r="N431" s="86"/>
      <c r="O431" s="253"/>
      <c r="P431" s="253"/>
      <c r="Q431" s="253"/>
      <c r="R431" s="266"/>
      <c r="S431" s="261"/>
      <c r="T431" s="261"/>
      <c r="U431" s="261"/>
      <c r="V431" s="262"/>
      <c r="W431" s="262"/>
      <c r="X431" s="262"/>
      <c r="Y431" s="262"/>
      <c r="Z431" s="263"/>
      <c r="AA431" s="262"/>
      <c r="AB431" s="263"/>
      <c r="AC431" s="264"/>
      <c r="AD431" s="265"/>
    </row>
    <row r="432" spans="1:30" ht="15.75" hidden="1" thickBot="1">
      <c r="A432" s="252">
        <v>54834</v>
      </c>
      <c r="B432" s="40">
        <f t="shared" si="64"/>
        <v>425</v>
      </c>
      <c r="C432" s="37">
        <f t="shared" si="66"/>
        <v>0</v>
      </c>
      <c r="D432" s="41">
        <f t="shared" si="62"/>
        <v>0</v>
      </c>
      <c r="E432" s="38">
        <f t="shared" si="65"/>
        <v>0</v>
      </c>
      <c r="F432" s="39">
        <f t="shared" si="67"/>
        <v>0</v>
      </c>
      <c r="G432" s="39">
        <f t="shared" si="68"/>
        <v>0</v>
      </c>
      <c r="H432" s="345">
        <f t="shared" si="61"/>
        <v>0</v>
      </c>
      <c r="I432" s="346"/>
      <c r="J432" s="347"/>
      <c r="K432" s="42">
        <f t="shared" si="63"/>
        <v>0</v>
      </c>
      <c r="L432" s="271"/>
      <c r="M432" s="258"/>
      <c r="N432" s="86"/>
      <c r="O432" s="253"/>
      <c r="P432" s="253"/>
      <c r="Q432" s="253"/>
      <c r="R432" s="266"/>
      <c r="S432" s="261"/>
      <c r="T432" s="261"/>
      <c r="U432" s="261"/>
      <c r="V432" s="262"/>
      <c r="W432" s="262"/>
      <c r="X432" s="262"/>
      <c r="Y432" s="262"/>
      <c r="Z432" s="263"/>
      <c r="AA432" s="262"/>
      <c r="AB432" s="263"/>
      <c r="AC432" s="264"/>
      <c r="AD432" s="265"/>
    </row>
    <row r="433" spans="1:30" ht="15.75" hidden="1" thickBot="1">
      <c r="A433" s="252">
        <v>54862</v>
      </c>
      <c r="B433" s="40">
        <f t="shared" si="64"/>
        <v>426</v>
      </c>
      <c r="C433" s="37">
        <f t="shared" si="66"/>
        <v>0</v>
      </c>
      <c r="D433" s="41">
        <f t="shared" si="62"/>
        <v>0</v>
      </c>
      <c r="E433" s="38">
        <f t="shared" si="65"/>
        <v>0</v>
      </c>
      <c r="F433" s="39">
        <f t="shared" si="67"/>
        <v>0</v>
      </c>
      <c r="G433" s="39">
        <f t="shared" si="68"/>
        <v>0</v>
      </c>
      <c r="H433" s="345">
        <f t="shared" si="61"/>
        <v>0</v>
      </c>
      <c r="I433" s="346"/>
      <c r="J433" s="347"/>
      <c r="K433" s="42">
        <f t="shared" si="63"/>
        <v>0</v>
      </c>
      <c r="L433" s="271"/>
      <c r="M433" s="258"/>
      <c r="N433" s="86"/>
      <c r="O433" s="253"/>
      <c r="P433" s="253"/>
      <c r="Q433" s="253"/>
      <c r="R433" s="266"/>
      <c r="S433" s="261"/>
      <c r="T433" s="261"/>
      <c r="U433" s="261"/>
      <c r="V433" s="262"/>
      <c r="W433" s="262"/>
      <c r="X433" s="262"/>
      <c r="Y433" s="262"/>
      <c r="Z433" s="263"/>
      <c r="AA433" s="262"/>
      <c r="AB433" s="263"/>
      <c r="AC433" s="264"/>
      <c r="AD433" s="265"/>
    </row>
    <row r="434" spans="1:30" ht="15.75" hidden="1" thickBot="1">
      <c r="A434" s="252">
        <v>54893</v>
      </c>
      <c r="B434" s="40">
        <f t="shared" si="64"/>
        <v>427</v>
      </c>
      <c r="C434" s="37">
        <f t="shared" si="66"/>
        <v>0</v>
      </c>
      <c r="D434" s="41">
        <f t="shared" si="62"/>
        <v>0</v>
      </c>
      <c r="E434" s="38">
        <f t="shared" si="65"/>
        <v>0</v>
      </c>
      <c r="F434" s="39">
        <f t="shared" si="67"/>
        <v>0</v>
      </c>
      <c r="G434" s="39">
        <f t="shared" si="68"/>
        <v>0</v>
      </c>
      <c r="H434" s="345">
        <f t="shared" si="61"/>
        <v>0</v>
      </c>
      <c r="I434" s="346"/>
      <c r="J434" s="347"/>
      <c r="K434" s="42">
        <f t="shared" si="63"/>
        <v>0</v>
      </c>
      <c r="L434" s="271"/>
      <c r="M434" s="258"/>
      <c r="N434" s="86"/>
      <c r="O434" s="253"/>
      <c r="P434" s="253"/>
      <c r="Q434" s="253"/>
      <c r="R434" s="266"/>
      <c r="S434" s="261"/>
      <c r="T434" s="261"/>
      <c r="U434" s="261"/>
      <c r="V434" s="262"/>
      <c r="W434" s="262"/>
      <c r="X434" s="262"/>
      <c r="Y434" s="262"/>
      <c r="Z434" s="263"/>
      <c r="AA434" s="262"/>
      <c r="AB434" s="263"/>
      <c r="AC434" s="264"/>
      <c r="AD434" s="265"/>
    </row>
    <row r="435" spans="1:30" ht="15.75" hidden="1" thickBot="1">
      <c r="A435" s="252">
        <v>54923</v>
      </c>
      <c r="B435" s="40">
        <f t="shared" si="64"/>
        <v>428</v>
      </c>
      <c r="C435" s="37">
        <f t="shared" si="66"/>
        <v>0</v>
      </c>
      <c r="D435" s="41">
        <f t="shared" si="62"/>
        <v>0</v>
      </c>
      <c r="E435" s="38">
        <f t="shared" si="65"/>
        <v>0</v>
      </c>
      <c r="F435" s="39">
        <f t="shared" si="67"/>
        <v>0</v>
      </c>
      <c r="G435" s="39">
        <f t="shared" si="68"/>
        <v>0</v>
      </c>
      <c r="H435" s="345">
        <f t="shared" si="61"/>
        <v>0</v>
      </c>
      <c r="I435" s="346"/>
      <c r="J435" s="347"/>
      <c r="K435" s="42">
        <f t="shared" si="63"/>
        <v>0</v>
      </c>
      <c r="L435" s="271"/>
      <c r="M435" s="258"/>
      <c r="N435" s="86"/>
      <c r="O435" s="253"/>
      <c r="P435" s="253"/>
      <c r="Q435" s="253"/>
      <c r="R435" s="266"/>
      <c r="S435" s="261"/>
      <c r="T435" s="261"/>
      <c r="U435" s="261"/>
      <c r="V435" s="262"/>
      <c r="W435" s="262"/>
      <c r="X435" s="262"/>
      <c r="Y435" s="262"/>
      <c r="Z435" s="263"/>
      <c r="AA435" s="262"/>
      <c r="AB435" s="263"/>
      <c r="AC435" s="264"/>
      <c r="AD435" s="265"/>
    </row>
    <row r="436" spans="1:30" ht="15.75" hidden="1" thickBot="1">
      <c r="A436" s="252">
        <v>54954</v>
      </c>
      <c r="B436" s="40">
        <f t="shared" si="64"/>
        <v>429</v>
      </c>
      <c r="C436" s="37">
        <f t="shared" si="66"/>
        <v>0</v>
      </c>
      <c r="D436" s="41">
        <f t="shared" si="62"/>
        <v>0</v>
      </c>
      <c r="E436" s="38">
        <f t="shared" si="65"/>
        <v>0</v>
      </c>
      <c r="F436" s="39">
        <f t="shared" si="67"/>
        <v>0</v>
      </c>
      <c r="G436" s="39">
        <f t="shared" si="68"/>
        <v>0</v>
      </c>
      <c r="H436" s="345">
        <f t="shared" si="61"/>
        <v>0</v>
      </c>
      <c r="I436" s="346"/>
      <c r="J436" s="347"/>
      <c r="K436" s="42">
        <f t="shared" si="63"/>
        <v>0</v>
      </c>
      <c r="L436" s="271"/>
      <c r="M436" s="258"/>
      <c r="N436" s="86"/>
      <c r="O436" s="253"/>
      <c r="P436" s="253"/>
      <c r="Q436" s="253"/>
      <c r="R436" s="266"/>
      <c r="S436" s="261"/>
      <c r="T436" s="261"/>
      <c r="U436" s="261"/>
      <c r="V436" s="262"/>
      <c r="W436" s="262"/>
      <c r="X436" s="262"/>
      <c r="Y436" s="262"/>
      <c r="Z436" s="263"/>
      <c r="AA436" s="262"/>
      <c r="AB436" s="263"/>
      <c r="AC436" s="264"/>
      <c r="AD436" s="265"/>
    </row>
    <row r="437" spans="1:30" ht="15.75" hidden="1" thickBot="1">
      <c r="A437" s="252">
        <v>54984</v>
      </c>
      <c r="B437" s="40">
        <f t="shared" si="64"/>
        <v>430</v>
      </c>
      <c r="C437" s="37">
        <f t="shared" si="66"/>
        <v>0</v>
      </c>
      <c r="D437" s="41">
        <f t="shared" si="62"/>
        <v>0</v>
      </c>
      <c r="E437" s="38">
        <f t="shared" si="65"/>
        <v>0</v>
      </c>
      <c r="F437" s="39">
        <f t="shared" si="67"/>
        <v>0</v>
      </c>
      <c r="G437" s="39">
        <f t="shared" si="68"/>
        <v>0</v>
      </c>
      <c r="H437" s="345">
        <f t="shared" si="61"/>
        <v>0</v>
      </c>
      <c r="I437" s="346"/>
      <c r="J437" s="347"/>
      <c r="K437" s="42">
        <f t="shared" si="63"/>
        <v>0</v>
      </c>
      <c r="L437" s="271"/>
      <c r="M437" s="258"/>
      <c r="N437" s="86"/>
      <c r="O437" s="253"/>
      <c r="P437" s="253"/>
      <c r="Q437" s="253"/>
      <c r="R437" s="266"/>
      <c r="S437" s="261"/>
      <c r="T437" s="261"/>
      <c r="U437" s="261"/>
      <c r="V437" s="262"/>
      <c r="W437" s="262"/>
      <c r="X437" s="262"/>
      <c r="Y437" s="262"/>
      <c r="Z437" s="263"/>
      <c r="AA437" s="262"/>
      <c r="AB437" s="263"/>
      <c r="AC437" s="264"/>
      <c r="AD437" s="265"/>
    </row>
    <row r="438" spans="1:30" ht="15.75" hidden="1" thickBot="1">
      <c r="A438" s="252">
        <v>55015</v>
      </c>
      <c r="B438" s="40">
        <f t="shared" si="64"/>
        <v>431</v>
      </c>
      <c r="C438" s="37">
        <f t="shared" si="66"/>
        <v>0</v>
      </c>
      <c r="D438" s="41">
        <f t="shared" si="62"/>
        <v>0</v>
      </c>
      <c r="E438" s="38">
        <f t="shared" si="65"/>
        <v>0</v>
      </c>
      <c r="F438" s="39">
        <f t="shared" si="67"/>
        <v>0</v>
      </c>
      <c r="G438" s="39">
        <f t="shared" si="68"/>
        <v>0</v>
      </c>
      <c r="H438" s="345">
        <f t="shared" si="61"/>
        <v>0</v>
      </c>
      <c r="I438" s="346"/>
      <c r="J438" s="347"/>
      <c r="K438" s="42">
        <f t="shared" si="63"/>
        <v>0</v>
      </c>
      <c r="L438" s="271"/>
      <c r="M438" s="258"/>
      <c r="N438" s="86"/>
      <c r="O438" s="253"/>
      <c r="P438" s="253"/>
      <c r="Q438" s="253"/>
      <c r="R438" s="266"/>
      <c r="S438" s="261"/>
      <c r="T438" s="261"/>
      <c r="U438" s="261"/>
      <c r="V438" s="262"/>
      <c r="W438" s="262"/>
      <c r="X438" s="262"/>
      <c r="Y438" s="262"/>
      <c r="Z438" s="263"/>
      <c r="AA438" s="262"/>
      <c r="AB438" s="263"/>
      <c r="AC438" s="264"/>
      <c r="AD438" s="265"/>
    </row>
    <row r="439" spans="1:30" ht="15.75" hidden="1" thickBot="1">
      <c r="A439" s="252">
        <v>55046</v>
      </c>
      <c r="B439" s="40">
        <f t="shared" si="64"/>
        <v>432</v>
      </c>
      <c r="C439" s="37">
        <f t="shared" si="66"/>
        <v>0</v>
      </c>
      <c r="D439" s="41">
        <f t="shared" si="62"/>
        <v>0</v>
      </c>
      <c r="E439" s="38">
        <f t="shared" si="65"/>
        <v>0</v>
      </c>
      <c r="F439" s="39">
        <f t="shared" si="67"/>
        <v>0</v>
      </c>
      <c r="G439" s="39">
        <f t="shared" si="68"/>
        <v>0</v>
      </c>
      <c r="H439" s="345">
        <f t="shared" si="61"/>
        <v>0</v>
      </c>
      <c r="I439" s="346"/>
      <c r="J439" s="347"/>
      <c r="K439" s="42">
        <f t="shared" si="63"/>
        <v>0</v>
      </c>
      <c r="L439" s="271"/>
      <c r="M439" s="258"/>
      <c r="N439" s="86"/>
      <c r="O439" s="253"/>
      <c r="P439" s="253"/>
      <c r="Q439" s="253"/>
      <c r="R439" s="266"/>
      <c r="S439" s="261"/>
      <c r="T439" s="261"/>
      <c r="U439" s="261"/>
      <c r="V439" s="262"/>
      <c r="W439" s="262"/>
      <c r="X439" s="262"/>
      <c r="Y439" s="262"/>
      <c r="Z439" s="263"/>
      <c r="AA439" s="262"/>
      <c r="AB439" s="263"/>
      <c r="AC439" s="264"/>
      <c r="AD439" s="265"/>
    </row>
    <row r="440" spans="1:30" ht="15.75" hidden="1" thickBot="1">
      <c r="A440" s="252">
        <v>55076</v>
      </c>
      <c r="B440" s="40">
        <f t="shared" si="64"/>
        <v>433</v>
      </c>
      <c r="C440" s="37">
        <f t="shared" si="66"/>
        <v>0</v>
      </c>
      <c r="D440" s="41">
        <f t="shared" si="62"/>
        <v>0</v>
      </c>
      <c r="E440" s="38">
        <f t="shared" si="65"/>
        <v>0</v>
      </c>
      <c r="F440" s="39">
        <f t="shared" si="67"/>
        <v>0</v>
      </c>
      <c r="G440" s="39">
        <f t="shared" si="68"/>
        <v>0</v>
      </c>
      <c r="H440" s="345">
        <f t="shared" si="61"/>
        <v>0</v>
      </c>
      <c r="I440" s="346"/>
      <c r="J440" s="347"/>
      <c r="K440" s="42">
        <f t="shared" si="63"/>
        <v>0</v>
      </c>
      <c r="L440" s="271"/>
      <c r="M440" s="258"/>
      <c r="N440" s="86"/>
      <c r="O440" s="253"/>
      <c r="P440" s="253"/>
      <c r="Q440" s="253"/>
      <c r="R440" s="266"/>
      <c r="S440" s="261"/>
      <c r="T440" s="261"/>
      <c r="U440" s="261"/>
      <c r="V440" s="262"/>
      <c r="W440" s="262"/>
      <c r="X440" s="262"/>
      <c r="Y440" s="262"/>
      <c r="Z440" s="263"/>
      <c r="AA440" s="262"/>
      <c r="AB440" s="263"/>
      <c r="AC440" s="264"/>
      <c r="AD440" s="265"/>
    </row>
    <row r="441" spans="1:30" ht="15.75" hidden="1" thickBot="1">
      <c r="A441" s="252">
        <v>55107</v>
      </c>
      <c r="B441" s="40">
        <f t="shared" si="64"/>
        <v>434</v>
      </c>
      <c r="C441" s="37">
        <f t="shared" si="66"/>
        <v>0</v>
      </c>
      <c r="D441" s="41">
        <f t="shared" si="62"/>
        <v>0</v>
      </c>
      <c r="E441" s="38">
        <f t="shared" si="65"/>
        <v>0</v>
      </c>
      <c r="F441" s="39">
        <f t="shared" si="67"/>
        <v>0</v>
      </c>
      <c r="G441" s="39">
        <f t="shared" si="68"/>
        <v>0</v>
      </c>
      <c r="H441" s="345">
        <f t="shared" si="61"/>
        <v>0</v>
      </c>
      <c r="I441" s="346"/>
      <c r="J441" s="347"/>
      <c r="K441" s="42">
        <f t="shared" si="63"/>
        <v>0</v>
      </c>
      <c r="L441" s="271"/>
      <c r="M441" s="258"/>
      <c r="N441" s="86"/>
      <c r="O441" s="253"/>
      <c r="P441" s="253"/>
      <c r="Q441" s="253"/>
      <c r="R441" s="266"/>
      <c r="S441" s="261"/>
      <c r="T441" s="261"/>
      <c r="U441" s="261"/>
      <c r="V441" s="262"/>
      <c r="W441" s="262"/>
      <c r="X441" s="262"/>
      <c r="Y441" s="262"/>
      <c r="Z441" s="263"/>
      <c r="AA441" s="262"/>
      <c r="AB441" s="263"/>
      <c r="AC441" s="264"/>
      <c r="AD441" s="265"/>
    </row>
    <row r="442" spans="1:30" ht="15.75" hidden="1" thickBot="1">
      <c r="A442" s="252">
        <v>55137</v>
      </c>
      <c r="B442" s="40">
        <f t="shared" si="64"/>
        <v>435</v>
      </c>
      <c r="C442" s="37">
        <f t="shared" si="66"/>
        <v>0</v>
      </c>
      <c r="D442" s="41">
        <f t="shared" si="62"/>
        <v>0</v>
      </c>
      <c r="E442" s="38">
        <f t="shared" si="65"/>
        <v>0</v>
      </c>
      <c r="F442" s="39">
        <f t="shared" si="67"/>
        <v>0</v>
      </c>
      <c r="G442" s="39">
        <f t="shared" si="68"/>
        <v>0</v>
      </c>
      <c r="H442" s="345">
        <f t="shared" si="61"/>
        <v>0</v>
      </c>
      <c r="I442" s="346"/>
      <c r="J442" s="347"/>
      <c r="K442" s="42">
        <f t="shared" si="63"/>
        <v>0</v>
      </c>
      <c r="L442" s="271"/>
      <c r="M442" s="258"/>
      <c r="N442" s="86"/>
      <c r="O442" s="253"/>
      <c r="P442" s="253"/>
      <c r="Q442" s="253"/>
      <c r="R442" s="266"/>
      <c r="S442" s="261"/>
      <c r="T442" s="261"/>
      <c r="U442" s="261"/>
      <c r="V442" s="262"/>
      <c r="W442" s="262"/>
      <c r="X442" s="262"/>
      <c r="Y442" s="262"/>
      <c r="Z442" s="263"/>
      <c r="AA442" s="262"/>
      <c r="AB442" s="263"/>
      <c r="AC442" s="264"/>
      <c r="AD442" s="265"/>
    </row>
    <row r="443" spans="1:30" ht="15.75" hidden="1" thickBot="1">
      <c r="A443" s="252">
        <v>55168</v>
      </c>
      <c r="B443" s="40">
        <f t="shared" si="64"/>
        <v>436</v>
      </c>
      <c r="C443" s="37">
        <f t="shared" si="66"/>
        <v>0</v>
      </c>
      <c r="D443" s="41">
        <f t="shared" si="62"/>
        <v>0</v>
      </c>
      <c r="E443" s="38">
        <f t="shared" si="65"/>
        <v>0</v>
      </c>
      <c r="F443" s="39">
        <f t="shared" si="67"/>
        <v>0</v>
      </c>
      <c r="G443" s="39">
        <f t="shared" si="68"/>
        <v>0</v>
      </c>
      <c r="H443" s="345">
        <f t="shared" si="61"/>
        <v>0</v>
      </c>
      <c r="I443" s="346"/>
      <c r="J443" s="347"/>
      <c r="K443" s="42">
        <f t="shared" si="63"/>
        <v>0</v>
      </c>
      <c r="L443" s="271"/>
      <c r="M443" s="258"/>
      <c r="N443" s="86"/>
      <c r="O443" s="253"/>
      <c r="P443" s="253"/>
      <c r="Q443" s="253"/>
      <c r="R443" s="266"/>
      <c r="S443" s="261"/>
      <c r="T443" s="261"/>
      <c r="U443" s="261"/>
      <c r="V443" s="262"/>
      <c r="W443" s="262"/>
      <c r="X443" s="262"/>
      <c r="Y443" s="262"/>
      <c r="Z443" s="263"/>
      <c r="AA443" s="262"/>
      <c r="AB443" s="263"/>
      <c r="AC443" s="264"/>
      <c r="AD443" s="265"/>
    </row>
    <row r="444" spans="1:30" ht="15.75" hidden="1" thickBot="1">
      <c r="A444" s="252">
        <v>55199</v>
      </c>
      <c r="B444" s="40">
        <f t="shared" si="64"/>
        <v>437</v>
      </c>
      <c r="C444" s="37">
        <f t="shared" si="66"/>
        <v>0</v>
      </c>
      <c r="D444" s="41">
        <f t="shared" si="62"/>
        <v>0</v>
      </c>
      <c r="E444" s="38">
        <f t="shared" si="65"/>
        <v>0</v>
      </c>
      <c r="F444" s="39">
        <f t="shared" si="67"/>
        <v>0</v>
      </c>
      <c r="G444" s="39">
        <f t="shared" si="68"/>
        <v>0</v>
      </c>
      <c r="H444" s="345">
        <f t="shared" si="61"/>
        <v>0</v>
      </c>
      <c r="I444" s="346"/>
      <c r="J444" s="347"/>
      <c r="K444" s="42">
        <f t="shared" si="63"/>
        <v>0</v>
      </c>
      <c r="L444" s="271"/>
      <c r="M444" s="258"/>
      <c r="N444" s="86"/>
      <c r="O444" s="253"/>
      <c r="P444" s="253"/>
      <c r="Q444" s="253"/>
      <c r="R444" s="266"/>
      <c r="S444" s="261"/>
      <c r="T444" s="261"/>
      <c r="U444" s="261"/>
      <c r="V444" s="262"/>
      <c r="W444" s="262"/>
      <c r="X444" s="262"/>
      <c r="Y444" s="262"/>
      <c r="Z444" s="263"/>
      <c r="AA444" s="262"/>
      <c r="AB444" s="263"/>
      <c r="AC444" s="264"/>
      <c r="AD444" s="265"/>
    </row>
    <row r="445" spans="1:30" ht="15.75" hidden="1" thickBot="1">
      <c r="A445" s="252">
        <v>55227</v>
      </c>
      <c r="B445" s="40">
        <f t="shared" si="64"/>
        <v>438</v>
      </c>
      <c r="C445" s="37">
        <f t="shared" si="66"/>
        <v>0</v>
      </c>
      <c r="D445" s="41">
        <f t="shared" si="62"/>
        <v>0</v>
      </c>
      <c r="E445" s="38">
        <f t="shared" si="65"/>
        <v>0</v>
      </c>
      <c r="F445" s="39">
        <f t="shared" si="67"/>
        <v>0</v>
      </c>
      <c r="G445" s="39">
        <f t="shared" si="68"/>
        <v>0</v>
      </c>
      <c r="H445" s="345">
        <f t="shared" si="61"/>
        <v>0</v>
      </c>
      <c r="I445" s="346"/>
      <c r="J445" s="347"/>
      <c r="K445" s="42">
        <f t="shared" si="63"/>
        <v>0</v>
      </c>
      <c r="L445" s="271"/>
      <c r="M445" s="258"/>
      <c r="N445" s="86"/>
      <c r="O445" s="253"/>
      <c r="P445" s="253"/>
      <c r="Q445" s="253"/>
      <c r="R445" s="266"/>
      <c r="S445" s="261"/>
      <c r="T445" s="261"/>
      <c r="U445" s="261"/>
      <c r="V445" s="262"/>
      <c r="W445" s="262"/>
      <c r="X445" s="262"/>
      <c r="Y445" s="262"/>
      <c r="Z445" s="263"/>
      <c r="AA445" s="262"/>
      <c r="AB445" s="263"/>
      <c r="AC445" s="264"/>
      <c r="AD445" s="265"/>
    </row>
    <row r="446" spans="1:30" ht="15.75" hidden="1" thickBot="1">
      <c r="A446" s="252">
        <v>55258</v>
      </c>
      <c r="B446" s="40">
        <f t="shared" si="64"/>
        <v>439</v>
      </c>
      <c r="C446" s="37">
        <f t="shared" si="66"/>
        <v>0</v>
      </c>
      <c r="D446" s="41">
        <f t="shared" si="62"/>
        <v>0</v>
      </c>
      <c r="E446" s="38">
        <f t="shared" si="65"/>
        <v>0</v>
      </c>
      <c r="F446" s="39">
        <f t="shared" si="67"/>
        <v>0</v>
      </c>
      <c r="G446" s="39">
        <f t="shared" si="68"/>
        <v>0</v>
      </c>
      <c r="H446" s="345">
        <f t="shared" si="61"/>
        <v>0</v>
      </c>
      <c r="I446" s="346"/>
      <c r="J446" s="347"/>
      <c r="K446" s="42">
        <f t="shared" si="63"/>
        <v>0</v>
      </c>
      <c r="L446" s="271"/>
      <c r="M446" s="258"/>
      <c r="N446" s="86"/>
      <c r="O446" s="253"/>
      <c r="P446" s="253"/>
      <c r="Q446" s="253"/>
      <c r="R446" s="266"/>
      <c r="S446" s="261"/>
      <c r="T446" s="261"/>
      <c r="U446" s="261"/>
      <c r="V446" s="262"/>
      <c r="W446" s="262"/>
      <c r="X446" s="262"/>
      <c r="Y446" s="262"/>
      <c r="Z446" s="263"/>
      <c r="AA446" s="262"/>
      <c r="AB446" s="263"/>
      <c r="AC446" s="264"/>
      <c r="AD446" s="265"/>
    </row>
    <row r="447" spans="1:30" ht="15.75" hidden="1" thickBot="1">
      <c r="A447" s="252">
        <v>55288</v>
      </c>
      <c r="B447" s="40">
        <f t="shared" si="64"/>
        <v>440</v>
      </c>
      <c r="C447" s="37">
        <f t="shared" si="66"/>
        <v>0</v>
      </c>
      <c r="D447" s="41">
        <f t="shared" si="62"/>
        <v>0</v>
      </c>
      <c r="E447" s="38">
        <f t="shared" si="65"/>
        <v>0</v>
      </c>
      <c r="F447" s="39">
        <f t="shared" si="67"/>
        <v>0</v>
      </c>
      <c r="G447" s="39">
        <f t="shared" si="68"/>
        <v>0</v>
      </c>
      <c r="H447" s="345">
        <f t="shared" si="61"/>
        <v>0</v>
      </c>
      <c r="I447" s="346"/>
      <c r="J447" s="347"/>
      <c r="K447" s="42">
        <f t="shared" si="63"/>
        <v>0</v>
      </c>
      <c r="L447" s="271"/>
      <c r="M447" s="258"/>
      <c r="N447" s="86"/>
      <c r="O447" s="253"/>
      <c r="P447" s="253"/>
      <c r="Q447" s="253"/>
      <c r="R447" s="266"/>
      <c r="S447" s="261"/>
      <c r="T447" s="261"/>
      <c r="U447" s="261"/>
      <c r="V447" s="262"/>
      <c r="W447" s="262"/>
      <c r="X447" s="262"/>
      <c r="Y447" s="262"/>
      <c r="Z447" s="263"/>
      <c r="AA447" s="262"/>
      <c r="AB447" s="263"/>
      <c r="AC447" s="264"/>
      <c r="AD447" s="265"/>
    </row>
    <row r="448" spans="1:30" ht="15.75" hidden="1" thickBot="1">
      <c r="A448" s="252">
        <v>55319</v>
      </c>
      <c r="B448" s="40">
        <f t="shared" si="64"/>
        <v>441</v>
      </c>
      <c r="C448" s="37">
        <f t="shared" si="66"/>
        <v>0</v>
      </c>
      <c r="D448" s="41">
        <f t="shared" si="62"/>
        <v>0</v>
      </c>
      <c r="E448" s="38">
        <f t="shared" si="65"/>
        <v>0</v>
      </c>
      <c r="F448" s="39">
        <f t="shared" si="67"/>
        <v>0</v>
      </c>
      <c r="G448" s="39">
        <f t="shared" si="68"/>
        <v>0</v>
      </c>
      <c r="H448" s="345">
        <f t="shared" si="61"/>
        <v>0</v>
      </c>
      <c r="I448" s="346"/>
      <c r="J448" s="347"/>
      <c r="K448" s="42">
        <f t="shared" si="63"/>
        <v>0</v>
      </c>
      <c r="L448" s="271"/>
      <c r="M448" s="258"/>
      <c r="N448" s="86"/>
      <c r="O448" s="253"/>
      <c r="P448" s="253"/>
      <c r="Q448" s="253"/>
      <c r="R448" s="266"/>
      <c r="S448" s="261"/>
      <c r="T448" s="261"/>
      <c r="U448" s="261"/>
      <c r="V448" s="262"/>
      <c r="W448" s="262"/>
      <c r="X448" s="262"/>
      <c r="Y448" s="262"/>
      <c r="Z448" s="263"/>
      <c r="AA448" s="262"/>
      <c r="AB448" s="263"/>
      <c r="AC448" s="264"/>
      <c r="AD448" s="265"/>
    </row>
    <row r="449" spans="1:30" ht="15.75" hidden="1" thickBot="1">
      <c r="A449" s="252">
        <v>55349</v>
      </c>
      <c r="B449" s="40">
        <f t="shared" si="64"/>
        <v>442</v>
      </c>
      <c r="C449" s="37">
        <f t="shared" si="66"/>
        <v>0</v>
      </c>
      <c r="D449" s="41">
        <f t="shared" si="62"/>
        <v>0</v>
      </c>
      <c r="E449" s="38">
        <f t="shared" si="65"/>
        <v>0</v>
      </c>
      <c r="F449" s="39">
        <f t="shared" si="67"/>
        <v>0</v>
      </c>
      <c r="G449" s="39">
        <f t="shared" si="68"/>
        <v>0</v>
      </c>
      <c r="H449" s="345">
        <f t="shared" si="61"/>
        <v>0</v>
      </c>
      <c r="I449" s="346"/>
      <c r="J449" s="347"/>
      <c r="K449" s="42">
        <f t="shared" si="63"/>
        <v>0</v>
      </c>
      <c r="L449" s="271"/>
      <c r="M449" s="258"/>
      <c r="N449" s="86"/>
      <c r="O449" s="253"/>
      <c r="P449" s="253"/>
      <c r="Q449" s="253"/>
      <c r="R449" s="266"/>
      <c r="S449" s="261"/>
      <c r="T449" s="261"/>
      <c r="U449" s="261"/>
      <c r="V449" s="262"/>
      <c r="W449" s="262"/>
      <c r="X449" s="262"/>
      <c r="Y449" s="262"/>
      <c r="Z449" s="263"/>
      <c r="AA449" s="262"/>
      <c r="AB449" s="263"/>
      <c r="AC449" s="264"/>
      <c r="AD449" s="265"/>
    </row>
    <row r="450" spans="1:30" ht="15.75" hidden="1" thickBot="1">
      <c r="A450" s="252">
        <v>55380</v>
      </c>
      <c r="B450" s="40">
        <f t="shared" si="64"/>
        <v>443</v>
      </c>
      <c r="C450" s="37">
        <f t="shared" si="66"/>
        <v>0</v>
      </c>
      <c r="D450" s="41">
        <f t="shared" si="62"/>
        <v>0</v>
      </c>
      <c r="E450" s="38">
        <f t="shared" si="65"/>
        <v>0</v>
      </c>
      <c r="F450" s="39">
        <f t="shared" si="67"/>
        <v>0</v>
      </c>
      <c r="G450" s="39">
        <f t="shared" si="68"/>
        <v>0</v>
      </c>
      <c r="H450" s="345">
        <f t="shared" si="61"/>
        <v>0</v>
      </c>
      <c r="I450" s="346"/>
      <c r="J450" s="347"/>
      <c r="K450" s="42">
        <f t="shared" si="63"/>
        <v>0</v>
      </c>
      <c r="L450" s="271"/>
      <c r="M450" s="258"/>
      <c r="N450" s="86"/>
      <c r="O450" s="253"/>
      <c r="P450" s="253"/>
      <c r="Q450" s="253"/>
      <c r="R450" s="266"/>
      <c r="S450" s="261"/>
      <c r="T450" s="261"/>
      <c r="U450" s="261"/>
      <c r="V450" s="262"/>
      <c r="W450" s="262"/>
      <c r="X450" s="262"/>
      <c r="Y450" s="262"/>
      <c r="Z450" s="263"/>
      <c r="AA450" s="262"/>
      <c r="AB450" s="263"/>
      <c r="AC450" s="264"/>
      <c r="AD450" s="265"/>
    </row>
    <row r="451" spans="1:30" ht="15.75" hidden="1" thickBot="1">
      <c r="A451" s="252">
        <v>55411</v>
      </c>
      <c r="B451" s="40">
        <f t="shared" si="64"/>
        <v>444</v>
      </c>
      <c r="C451" s="37">
        <f t="shared" si="66"/>
        <v>0</v>
      </c>
      <c r="D451" s="41">
        <f t="shared" si="62"/>
        <v>0</v>
      </c>
      <c r="E451" s="38">
        <f t="shared" si="65"/>
        <v>0</v>
      </c>
      <c r="F451" s="39">
        <f t="shared" si="67"/>
        <v>0</v>
      </c>
      <c r="G451" s="39">
        <f t="shared" si="68"/>
        <v>0</v>
      </c>
      <c r="H451" s="345">
        <f t="shared" si="61"/>
        <v>0</v>
      </c>
      <c r="I451" s="346"/>
      <c r="J451" s="347"/>
      <c r="K451" s="42">
        <f t="shared" si="63"/>
        <v>0</v>
      </c>
      <c r="L451" s="271"/>
      <c r="M451" s="258"/>
      <c r="N451" s="86"/>
      <c r="O451" s="253"/>
      <c r="P451" s="253"/>
      <c r="Q451" s="253"/>
      <c r="R451" s="266"/>
      <c r="S451" s="261"/>
      <c r="T451" s="261"/>
      <c r="U451" s="261"/>
      <c r="V451" s="262"/>
      <c r="W451" s="262"/>
      <c r="X451" s="262"/>
      <c r="Y451" s="262"/>
      <c r="Z451" s="263"/>
      <c r="AA451" s="262"/>
      <c r="AB451" s="263"/>
      <c r="AC451" s="264"/>
      <c r="AD451" s="265"/>
    </row>
    <row r="452" spans="1:30" ht="15.75" hidden="1" thickBot="1">
      <c r="A452" s="252">
        <v>55441</v>
      </c>
      <c r="B452" s="40">
        <f t="shared" si="64"/>
        <v>445</v>
      </c>
      <c r="C452" s="37">
        <f t="shared" si="66"/>
        <v>0</v>
      </c>
      <c r="D452" s="41">
        <f t="shared" si="62"/>
        <v>0</v>
      </c>
      <c r="E452" s="38">
        <f t="shared" si="65"/>
        <v>0</v>
      </c>
      <c r="F452" s="39">
        <f t="shared" si="67"/>
        <v>0</v>
      </c>
      <c r="G452" s="39">
        <f t="shared" si="68"/>
        <v>0</v>
      </c>
      <c r="H452" s="345">
        <f t="shared" ref="H452:H515" si="69">IF(B452&lt;=$U$2,F452,IF(D452&lt;=G451,D452+F452,IF($Q$3=1,D452*(($F$3/12)/(1-(1+($F$3/12))^-($H$3-(B452-1)-0))),$B$3*(($F$3/12)/(1-(1+($F$3/12))^-($H$3-$U$2-0))))))</f>
        <v>0</v>
      </c>
      <c r="I452" s="346"/>
      <c r="J452" s="347"/>
      <c r="K452" s="42">
        <f t="shared" si="63"/>
        <v>0</v>
      </c>
      <c r="L452" s="271"/>
      <c r="M452" s="258"/>
      <c r="N452" s="86"/>
      <c r="O452" s="253"/>
      <c r="P452" s="253"/>
      <c r="Q452" s="253"/>
      <c r="R452" s="266"/>
      <c r="S452" s="261"/>
      <c r="T452" s="261"/>
      <c r="U452" s="261"/>
      <c r="V452" s="262"/>
      <c r="W452" s="262"/>
      <c r="X452" s="262"/>
      <c r="Y452" s="262"/>
      <c r="Z452" s="263"/>
      <c r="AA452" s="262"/>
      <c r="AB452" s="263"/>
      <c r="AC452" s="264"/>
      <c r="AD452" s="265"/>
    </row>
    <row r="453" spans="1:30" ht="15.75" hidden="1" thickBot="1">
      <c r="A453" s="252">
        <v>55472</v>
      </c>
      <c r="B453" s="40">
        <f t="shared" si="64"/>
        <v>446</v>
      </c>
      <c r="C453" s="37">
        <f t="shared" si="66"/>
        <v>0</v>
      </c>
      <c r="D453" s="41">
        <f t="shared" ref="D453:D516" si="70">IF(OR(D452&lt;0,D452&lt;H452),0,(IF(L452=0,D452-G452,D452-L452-G452)))</f>
        <v>0</v>
      </c>
      <c r="E453" s="38">
        <f t="shared" si="65"/>
        <v>0</v>
      </c>
      <c r="F453" s="39">
        <f t="shared" si="67"/>
        <v>0</v>
      </c>
      <c r="G453" s="39">
        <f t="shared" si="68"/>
        <v>0</v>
      </c>
      <c r="H453" s="345">
        <f t="shared" si="69"/>
        <v>0</v>
      </c>
      <c r="I453" s="346"/>
      <c r="J453" s="347"/>
      <c r="K453" s="42">
        <f t="shared" si="63"/>
        <v>0</v>
      </c>
      <c r="L453" s="271"/>
      <c r="M453" s="258"/>
      <c r="N453" s="86"/>
      <c r="O453" s="253"/>
      <c r="P453" s="253"/>
      <c r="Q453" s="253"/>
      <c r="R453" s="266"/>
      <c r="S453" s="261"/>
      <c r="T453" s="261"/>
      <c r="U453" s="261"/>
      <c r="V453" s="262"/>
      <c r="W453" s="262"/>
      <c r="X453" s="262"/>
      <c r="Y453" s="262"/>
      <c r="Z453" s="263"/>
      <c r="AA453" s="262"/>
      <c r="AB453" s="263"/>
      <c r="AC453" s="264"/>
      <c r="AD453" s="265"/>
    </row>
    <row r="454" spans="1:30" ht="15.75" hidden="1" thickBot="1">
      <c r="A454" s="252">
        <v>55502</v>
      </c>
      <c r="B454" s="40">
        <f t="shared" si="64"/>
        <v>447</v>
      </c>
      <c r="C454" s="37">
        <f t="shared" si="66"/>
        <v>0</v>
      </c>
      <c r="D454" s="41">
        <f t="shared" si="70"/>
        <v>0</v>
      </c>
      <c r="E454" s="38">
        <f t="shared" si="65"/>
        <v>0</v>
      </c>
      <c r="F454" s="39">
        <f t="shared" si="67"/>
        <v>0</v>
      </c>
      <c r="G454" s="39">
        <f t="shared" si="68"/>
        <v>0</v>
      </c>
      <c r="H454" s="345">
        <f t="shared" si="69"/>
        <v>0</v>
      </c>
      <c r="I454" s="346"/>
      <c r="J454" s="347"/>
      <c r="K454" s="42">
        <f t="shared" si="63"/>
        <v>0</v>
      </c>
      <c r="L454" s="271"/>
      <c r="M454" s="258"/>
      <c r="N454" s="86"/>
      <c r="O454" s="253"/>
      <c r="P454" s="253"/>
      <c r="Q454" s="253"/>
      <c r="R454" s="266"/>
      <c r="S454" s="261"/>
      <c r="T454" s="261"/>
      <c r="U454" s="261"/>
      <c r="V454" s="262"/>
      <c r="W454" s="262"/>
      <c r="X454" s="262"/>
      <c r="Y454" s="262"/>
      <c r="Z454" s="263"/>
      <c r="AA454" s="262"/>
      <c r="AB454" s="263"/>
      <c r="AC454" s="264"/>
      <c r="AD454" s="265"/>
    </row>
    <row r="455" spans="1:30" ht="15.75" hidden="1" thickBot="1">
      <c r="A455" s="252">
        <v>55533</v>
      </c>
      <c r="B455" s="40">
        <f t="shared" si="64"/>
        <v>448</v>
      </c>
      <c r="C455" s="37">
        <f t="shared" si="66"/>
        <v>0</v>
      </c>
      <c r="D455" s="41">
        <f t="shared" si="70"/>
        <v>0</v>
      </c>
      <c r="E455" s="38">
        <f t="shared" si="65"/>
        <v>0</v>
      </c>
      <c r="F455" s="39">
        <f t="shared" si="67"/>
        <v>0</v>
      </c>
      <c r="G455" s="39">
        <f t="shared" si="68"/>
        <v>0</v>
      </c>
      <c r="H455" s="345">
        <f t="shared" si="69"/>
        <v>0</v>
      </c>
      <c r="I455" s="346"/>
      <c r="J455" s="347"/>
      <c r="K455" s="42">
        <f t="shared" si="63"/>
        <v>0</v>
      </c>
      <c r="L455" s="271"/>
      <c r="M455" s="258"/>
      <c r="N455" s="86"/>
      <c r="O455" s="253"/>
      <c r="P455" s="253"/>
      <c r="Q455" s="253"/>
      <c r="R455" s="266"/>
      <c r="S455" s="261"/>
      <c r="T455" s="261"/>
      <c r="U455" s="261"/>
      <c r="V455" s="262"/>
      <c r="W455" s="262"/>
      <c r="X455" s="262"/>
      <c r="Y455" s="262"/>
      <c r="Z455" s="263"/>
      <c r="AA455" s="262"/>
      <c r="AB455" s="263"/>
      <c r="AC455" s="264"/>
      <c r="AD455" s="265"/>
    </row>
    <row r="456" spans="1:30" ht="15.75" hidden="1" thickBot="1">
      <c r="A456" s="252">
        <v>55564</v>
      </c>
      <c r="B456" s="40">
        <f t="shared" si="64"/>
        <v>449</v>
      </c>
      <c r="C456" s="37">
        <f t="shared" si="66"/>
        <v>0</v>
      </c>
      <c r="D456" s="41">
        <f t="shared" si="70"/>
        <v>0</v>
      </c>
      <c r="E456" s="38">
        <f t="shared" si="65"/>
        <v>0</v>
      </c>
      <c r="F456" s="39">
        <f t="shared" si="67"/>
        <v>0</v>
      </c>
      <c r="G456" s="39">
        <f t="shared" si="68"/>
        <v>0</v>
      </c>
      <c r="H456" s="345">
        <f t="shared" si="69"/>
        <v>0</v>
      </c>
      <c r="I456" s="346"/>
      <c r="J456" s="347"/>
      <c r="K456" s="42">
        <f t="shared" ref="K456:K519" si="71">IF(H456=0,0,H456+$O$2)</f>
        <v>0</v>
      </c>
      <c r="L456" s="271"/>
      <c r="M456" s="258"/>
      <c r="N456" s="86"/>
      <c r="O456" s="253"/>
      <c r="P456" s="253"/>
      <c r="Q456" s="253"/>
      <c r="R456" s="266"/>
      <c r="S456" s="261"/>
      <c r="T456" s="261"/>
      <c r="U456" s="261"/>
      <c r="V456" s="262"/>
      <c r="W456" s="262"/>
      <c r="X456" s="262"/>
      <c r="Y456" s="262"/>
      <c r="Z456" s="263"/>
      <c r="AA456" s="262"/>
      <c r="AB456" s="263"/>
      <c r="AC456" s="264"/>
      <c r="AD456" s="265"/>
    </row>
    <row r="457" spans="1:30" ht="15.75" hidden="1" thickBot="1">
      <c r="A457" s="252">
        <v>55593</v>
      </c>
      <c r="B457" s="40">
        <f t="shared" ref="B457:B520" si="72">B456+1</f>
        <v>450</v>
      </c>
      <c r="C457" s="37">
        <f t="shared" si="66"/>
        <v>0</v>
      </c>
      <c r="D457" s="41">
        <f t="shared" si="70"/>
        <v>0</v>
      </c>
      <c r="E457" s="38">
        <f t="shared" ref="E457:E520" si="73">IF(D457&gt;0,$O$2,0)</f>
        <v>0</v>
      </c>
      <c r="F457" s="39">
        <f t="shared" si="67"/>
        <v>0</v>
      </c>
      <c r="G457" s="39">
        <f t="shared" si="68"/>
        <v>0</v>
      </c>
      <c r="H457" s="345">
        <f t="shared" si="69"/>
        <v>0</v>
      </c>
      <c r="I457" s="346"/>
      <c r="J457" s="347"/>
      <c r="K457" s="42">
        <f t="shared" si="71"/>
        <v>0</v>
      </c>
      <c r="L457" s="271"/>
      <c r="M457" s="258"/>
      <c r="N457" s="86"/>
      <c r="O457" s="253"/>
      <c r="P457" s="253"/>
      <c r="Q457" s="253"/>
      <c r="R457" s="266"/>
      <c r="S457" s="261"/>
      <c r="T457" s="261"/>
      <c r="U457" s="261"/>
      <c r="V457" s="262"/>
      <c r="W457" s="262"/>
      <c r="X457" s="262"/>
      <c r="Y457" s="262"/>
      <c r="Z457" s="263"/>
      <c r="AA457" s="262"/>
      <c r="AB457" s="263"/>
      <c r="AC457" s="264"/>
      <c r="AD457" s="265"/>
    </row>
    <row r="458" spans="1:30" ht="15.75" hidden="1" thickBot="1">
      <c r="A458" s="252">
        <v>55624</v>
      </c>
      <c r="B458" s="40">
        <f t="shared" si="72"/>
        <v>451</v>
      </c>
      <c r="C458" s="37">
        <f t="shared" ref="C458:C521" si="74">D458-G458</f>
        <v>0</v>
      </c>
      <c r="D458" s="41">
        <f t="shared" si="70"/>
        <v>0</v>
      </c>
      <c r="E458" s="38">
        <f t="shared" si="73"/>
        <v>0</v>
      </c>
      <c r="F458" s="39">
        <f t="shared" ref="F458:F521" si="75">D458*($F$3/12)</f>
        <v>0</v>
      </c>
      <c r="G458" s="39">
        <f t="shared" si="68"/>
        <v>0</v>
      </c>
      <c r="H458" s="345">
        <f t="shared" si="69"/>
        <v>0</v>
      </c>
      <c r="I458" s="346"/>
      <c r="J458" s="347"/>
      <c r="K458" s="42">
        <f t="shared" si="71"/>
        <v>0</v>
      </c>
      <c r="L458" s="271"/>
      <c r="M458" s="258"/>
      <c r="N458" s="86"/>
      <c r="O458" s="253"/>
      <c r="P458" s="253"/>
      <c r="Q458" s="253"/>
      <c r="R458" s="266"/>
      <c r="S458" s="261"/>
      <c r="T458" s="261"/>
      <c r="U458" s="261"/>
      <c r="V458" s="262"/>
      <c r="W458" s="262"/>
      <c r="X458" s="262"/>
      <c r="Y458" s="262"/>
      <c r="Z458" s="263"/>
      <c r="AA458" s="262"/>
      <c r="AB458" s="263"/>
      <c r="AC458" s="264"/>
      <c r="AD458" s="265"/>
    </row>
    <row r="459" spans="1:30" ht="15.75" hidden="1" thickBot="1">
      <c r="A459" s="252">
        <v>55654</v>
      </c>
      <c r="B459" s="40">
        <f t="shared" si="72"/>
        <v>452</v>
      </c>
      <c r="C459" s="37">
        <f t="shared" si="74"/>
        <v>0</v>
      </c>
      <c r="D459" s="41">
        <f t="shared" si="70"/>
        <v>0</v>
      </c>
      <c r="E459" s="38">
        <f t="shared" si="73"/>
        <v>0</v>
      </c>
      <c r="F459" s="39">
        <f t="shared" si="75"/>
        <v>0</v>
      </c>
      <c r="G459" s="39">
        <f t="shared" si="68"/>
        <v>0</v>
      </c>
      <c r="H459" s="345">
        <f t="shared" si="69"/>
        <v>0</v>
      </c>
      <c r="I459" s="346"/>
      <c r="J459" s="347"/>
      <c r="K459" s="42">
        <f t="shared" si="71"/>
        <v>0</v>
      </c>
      <c r="L459" s="271"/>
      <c r="M459" s="258"/>
      <c r="N459" s="86"/>
      <c r="O459" s="253"/>
      <c r="P459" s="253"/>
      <c r="Q459" s="253"/>
      <c r="R459" s="266"/>
      <c r="S459" s="261"/>
      <c r="T459" s="261"/>
      <c r="U459" s="261"/>
      <c r="V459" s="262"/>
      <c r="W459" s="262"/>
      <c r="X459" s="262"/>
      <c r="Y459" s="262"/>
      <c r="Z459" s="263"/>
      <c r="AA459" s="262"/>
      <c r="AB459" s="263"/>
      <c r="AC459" s="264"/>
      <c r="AD459" s="265"/>
    </row>
    <row r="460" spans="1:30" ht="15.75" hidden="1" thickBot="1">
      <c r="A460" s="252">
        <v>55685</v>
      </c>
      <c r="B460" s="40">
        <f t="shared" si="72"/>
        <v>453</v>
      </c>
      <c r="C460" s="37">
        <f t="shared" si="74"/>
        <v>0</v>
      </c>
      <c r="D460" s="41">
        <f t="shared" si="70"/>
        <v>0</v>
      </c>
      <c r="E460" s="38">
        <f t="shared" si="73"/>
        <v>0</v>
      </c>
      <c r="F460" s="39">
        <f t="shared" si="75"/>
        <v>0</v>
      </c>
      <c r="G460" s="39">
        <f t="shared" si="68"/>
        <v>0</v>
      </c>
      <c r="H460" s="345">
        <f t="shared" si="69"/>
        <v>0</v>
      </c>
      <c r="I460" s="346"/>
      <c r="J460" s="347"/>
      <c r="K460" s="42">
        <f t="shared" si="71"/>
        <v>0</v>
      </c>
      <c r="L460" s="271"/>
      <c r="M460" s="258"/>
      <c r="N460" s="86"/>
      <c r="O460" s="253"/>
      <c r="P460" s="253"/>
      <c r="Q460" s="253"/>
      <c r="R460" s="266"/>
      <c r="S460" s="261"/>
      <c r="T460" s="261"/>
      <c r="U460" s="261"/>
      <c r="V460" s="262"/>
      <c r="W460" s="262"/>
      <c r="X460" s="262"/>
      <c r="Y460" s="262"/>
      <c r="Z460" s="263"/>
      <c r="AA460" s="262"/>
      <c r="AB460" s="263"/>
      <c r="AC460" s="264"/>
      <c r="AD460" s="265"/>
    </row>
    <row r="461" spans="1:30" ht="15.75" hidden="1" thickBot="1">
      <c r="A461" s="252">
        <v>55715</v>
      </c>
      <c r="B461" s="40">
        <f t="shared" si="72"/>
        <v>454</v>
      </c>
      <c r="C461" s="37">
        <f t="shared" si="74"/>
        <v>0</v>
      </c>
      <c r="D461" s="41">
        <f t="shared" si="70"/>
        <v>0</v>
      </c>
      <c r="E461" s="38">
        <f t="shared" si="73"/>
        <v>0</v>
      </c>
      <c r="F461" s="39">
        <f t="shared" si="75"/>
        <v>0</v>
      </c>
      <c r="G461" s="39">
        <f t="shared" si="68"/>
        <v>0</v>
      </c>
      <c r="H461" s="345">
        <f t="shared" si="69"/>
        <v>0</v>
      </c>
      <c r="I461" s="346"/>
      <c r="J461" s="347"/>
      <c r="K461" s="42">
        <f t="shared" si="71"/>
        <v>0</v>
      </c>
      <c r="L461" s="271"/>
      <c r="M461" s="258"/>
      <c r="N461" s="86"/>
      <c r="O461" s="253"/>
      <c r="P461" s="253"/>
      <c r="Q461" s="253"/>
      <c r="R461" s="266"/>
      <c r="S461" s="261"/>
      <c r="T461" s="261"/>
      <c r="U461" s="261"/>
      <c r="V461" s="262"/>
      <c r="W461" s="262"/>
      <c r="X461" s="262"/>
      <c r="Y461" s="262"/>
      <c r="Z461" s="263"/>
      <c r="AA461" s="262"/>
      <c r="AB461" s="263"/>
      <c r="AC461" s="264"/>
      <c r="AD461" s="265"/>
    </row>
    <row r="462" spans="1:30" ht="15.75" hidden="1" thickBot="1">
      <c r="A462" s="252">
        <v>55746</v>
      </c>
      <c r="B462" s="40">
        <f t="shared" si="72"/>
        <v>455</v>
      </c>
      <c r="C462" s="37">
        <f t="shared" si="74"/>
        <v>0</v>
      </c>
      <c r="D462" s="41">
        <f t="shared" si="70"/>
        <v>0</v>
      </c>
      <c r="E462" s="38">
        <f t="shared" si="73"/>
        <v>0</v>
      </c>
      <c r="F462" s="39">
        <f t="shared" si="75"/>
        <v>0</v>
      </c>
      <c r="G462" s="39">
        <f t="shared" si="68"/>
        <v>0</v>
      </c>
      <c r="H462" s="345">
        <f t="shared" si="69"/>
        <v>0</v>
      </c>
      <c r="I462" s="346"/>
      <c r="J462" s="347"/>
      <c r="K462" s="42">
        <f t="shared" si="71"/>
        <v>0</v>
      </c>
      <c r="L462" s="271"/>
      <c r="M462" s="258"/>
      <c r="N462" s="86"/>
      <c r="O462" s="253"/>
      <c r="P462" s="253"/>
      <c r="Q462" s="253"/>
      <c r="R462" s="266"/>
      <c r="S462" s="261"/>
      <c r="T462" s="261"/>
      <c r="U462" s="261"/>
      <c r="V462" s="262"/>
      <c r="W462" s="262"/>
      <c r="X462" s="262"/>
      <c r="Y462" s="262"/>
      <c r="Z462" s="263"/>
      <c r="AA462" s="262"/>
      <c r="AB462" s="263"/>
      <c r="AC462" s="264"/>
      <c r="AD462" s="265"/>
    </row>
    <row r="463" spans="1:30" ht="15.75" hidden="1" thickBot="1">
      <c r="A463" s="252">
        <v>55777</v>
      </c>
      <c r="B463" s="40">
        <f t="shared" si="72"/>
        <v>456</v>
      </c>
      <c r="C463" s="37">
        <f t="shared" si="74"/>
        <v>0</v>
      </c>
      <c r="D463" s="41">
        <f t="shared" si="70"/>
        <v>0</v>
      </c>
      <c r="E463" s="38">
        <f t="shared" si="73"/>
        <v>0</v>
      </c>
      <c r="F463" s="39">
        <f t="shared" si="75"/>
        <v>0</v>
      </c>
      <c r="G463" s="39">
        <f t="shared" si="68"/>
        <v>0</v>
      </c>
      <c r="H463" s="345">
        <f t="shared" si="69"/>
        <v>0</v>
      </c>
      <c r="I463" s="346"/>
      <c r="J463" s="347"/>
      <c r="K463" s="42">
        <f t="shared" si="71"/>
        <v>0</v>
      </c>
      <c r="L463" s="271"/>
      <c r="M463" s="258"/>
      <c r="N463" s="86"/>
      <c r="O463" s="253"/>
      <c r="P463" s="253"/>
      <c r="Q463" s="253"/>
      <c r="R463" s="266"/>
      <c r="S463" s="261"/>
      <c r="T463" s="261"/>
      <c r="U463" s="261"/>
      <c r="V463" s="262"/>
      <c r="W463" s="262"/>
      <c r="X463" s="262"/>
      <c r="Y463" s="262"/>
      <c r="Z463" s="263"/>
      <c r="AA463" s="262"/>
      <c r="AB463" s="263"/>
      <c r="AC463" s="264"/>
      <c r="AD463" s="265"/>
    </row>
    <row r="464" spans="1:30" ht="15.75" hidden="1" thickBot="1">
      <c r="A464" s="252">
        <v>55807</v>
      </c>
      <c r="B464" s="40">
        <f t="shared" si="72"/>
        <v>457</v>
      </c>
      <c r="C464" s="37">
        <f t="shared" si="74"/>
        <v>0</v>
      </c>
      <c r="D464" s="41">
        <f t="shared" si="70"/>
        <v>0</v>
      </c>
      <c r="E464" s="38">
        <f t="shared" si="73"/>
        <v>0</v>
      </c>
      <c r="F464" s="39">
        <f t="shared" si="75"/>
        <v>0</v>
      </c>
      <c r="G464" s="39">
        <f t="shared" si="68"/>
        <v>0</v>
      </c>
      <c r="H464" s="345">
        <f t="shared" si="69"/>
        <v>0</v>
      </c>
      <c r="I464" s="346"/>
      <c r="J464" s="347"/>
      <c r="K464" s="42">
        <f t="shared" si="71"/>
        <v>0</v>
      </c>
      <c r="L464" s="271"/>
      <c r="M464" s="258"/>
      <c r="N464" s="86"/>
      <c r="O464" s="253"/>
      <c r="P464" s="253"/>
      <c r="Q464" s="253"/>
      <c r="R464" s="266"/>
      <c r="S464" s="261"/>
      <c r="T464" s="261"/>
      <c r="U464" s="261"/>
      <c r="V464" s="262"/>
      <c r="W464" s="262"/>
      <c r="X464" s="262"/>
      <c r="Y464" s="262"/>
      <c r="Z464" s="263"/>
      <c r="AA464" s="262"/>
      <c r="AB464" s="263"/>
      <c r="AC464" s="264"/>
      <c r="AD464" s="265"/>
    </row>
    <row r="465" spans="1:30" ht="15.75" hidden="1" thickBot="1">
      <c r="A465" s="252">
        <v>55838</v>
      </c>
      <c r="B465" s="40">
        <f t="shared" si="72"/>
        <v>458</v>
      </c>
      <c r="C465" s="37">
        <f t="shared" si="74"/>
        <v>0</v>
      </c>
      <c r="D465" s="41">
        <f t="shared" si="70"/>
        <v>0</v>
      </c>
      <c r="E465" s="38">
        <f t="shared" si="73"/>
        <v>0</v>
      </c>
      <c r="F465" s="39">
        <f t="shared" si="75"/>
        <v>0</v>
      </c>
      <c r="G465" s="39">
        <f t="shared" si="68"/>
        <v>0</v>
      </c>
      <c r="H465" s="345">
        <f t="shared" si="69"/>
        <v>0</v>
      </c>
      <c r="I465" s="346"/>
      <c r="J465" s="347"/>
      <c r="K465" s="42">
        <f t="shared" si="71"/>
        <v>0</v>
      </c>
      <c r="L465" s="271"/>
      <c r="M465" s="258"/>
      <c r="N465" s="86"/>
      <c r="O465" s="253"/>
      <c r="P465" s="253"/>
      <c r="Q465" s="253"/>
      <c r="R465" s="266"/>
      <c r="S465" s="261"/>
      <c r="T465" s="261"/>
      <c r="U465" s="261"/>
      <c r="V465" s="262"/>
      <c r="W465" s="262"/>
      <c r="X465" s="262"/>
      <c r="Y465" s="262"/>
      <c r="Z465" s="263"/>
      <c r="AA465" s="262"/>
      <c r="AB465" s="263"/>
      <c r="AC465" s="264"/>
      <c r="AD465" s="265"/>
    </row>
    <row r="466" spans="1:30" ht="15.75" hidden="1" thickBot="1">
      <c r="A466" s="252">
        <v>55868</v>
      </c>
      <c r="B466" s="40">
        <f t="shared" si="72"/>
        <v>459</v>
      </c>
      <c r="C466" s="37">
        <f t="shared" si="74"/>
        <v>0</v>
      </c>
      <c r="D466" s="41">
        <f t="shared" si="70"/>
        <v>0</v>
      </c>
      <c r="E466" s="38">
        <f t="shared" si="73"/>
        <v>0</v>
      </c>
      <c r="F466" s="39">
        <f t="shared" si="75"/>
        <v>0</v>
      </c>
      <c r="G466" s="39">
        <f t="shared" si="68"/>
        <v>0</v>
      </c>
      <c r="H466" s="345">
        <f t="shared" si="69"/>
        <v>0</v>
      </c>
      <c r="I466" s="346"/>
      <c r="J466" s="347"/>
      <c r="K466" s="42">
        <f t="shared" si="71"/>
        <v>0</v>
      </c>
      <c r="L466" s="271"/>
      <c r="M466" s="258"/>
      <c r="N466" s="86"/>
      <c r="O466" s="253"/>
      <c r="P466" s="253"/>
      <c r="Q466" s="253"/>
      <c r="R466" s="266"/>
      <c r="S466" s="261"/>
      <c r="T466" s="261"/>
      <c r="U466" s="261"/>
      <c r="V466" s="262"/>
      <c r="W466" s="262"/>
      <c r="X466" s="262"/>
      <c r="Y466" s="262"/>
      <c r="Z466" s="263"/>
      <c r="AA466" s="262"/>
      <c r="AB466" s="263"/>
      <c r="AC466" s="264"/>
      <c r="AD466" s="265"/>
    </row>
    <row r="467" spans="1:30" ht="15.75" hidden="1" thickBot="1">
      <c r="A467" s="252">
        <v>55899</v>
      </c>
      <c r="B467" s="40">
        <f t="shared" si="72"/>
        <v>460</v>
      </c>
      <c r="C467" s="37">
        <f t="shared" si="74"/>
        <v>0</v>
      </c>
      <c r="D467" s="41">
        <f t="shared" si="70"/>
        <v>0</v>
      </c>
      <c r="E467" s="38">
        <f t="shared" si="73"/>
        <v>0</v>
      </c>
      <c r="F467" s="39">
        <f t="shared" si="75"/>
        <v>0</v>
      </c>
      <c r="G467" s="39">
        <f t="shared" si="68"/>
        <v>0</v>
      </c>
      <c r="H467" s="345">
        <f t="shared" si="69"/>
        <v>0</v>
      </c>
      <c r="I467" s="346"/>
      <c r="J467" s="347"/>
      <c r="K467" s="42">
        <f t="shared" si="71"/>
        <v>0</v>
      </c>
      <c r="L467" s="271"/>
      <c r="M467" s="258"/>
      <c r="N467" s="86"/>
      <c r="O467" s="253"/>
      <c r="P467" s="253"/>
      <c r="Q467" s="253"/>
      <c r="R467" s="266"/>
      <c r="S467" s="261"/>
      <c r="T467" s="261"/>
      <c r="U467" s="261"/>
      <c r="V467" s="262"/>
      <c r="W467" s="262"/>
      <c r="X467" s="262"/>
      <c r="Y467" s="262"/>
      <c r="Z467" s="263"/>
      <c r="AA467" s="262"/>
      <c r="AB467" s="263"/>
      <c r="AC467" s="264"/>
      <c r="AD467" s="265"/>
    </row>
    <row r="468" spans="1:30" ht="15.75" hidden="1" thickBot="1">
      <c r="A468" s="252">
        <v>55930</v>
      </c>
      <c r="B468" s="40">
        <f t="shared" si="72"/>
        <v>461</v>
      </c>
      <c r="C468" s="37">
        <f t="shared" si="74"/>
        <v>0</v>
      </c>
      <c r="D468" s="41">
        <f t="shared" si="70"/>
        <v>0</v>
      </c>
      <c r="E468" s="38">
        <f t="shared" si="73"/>
        <v>0</v>
      </c>
      <c r="F468" s="39">
        <f t="shared" si="75"/>
        <v>0</v>
      </c>
      <c r="G468" s="39">
        <f t="shared" si="68"/>
        <v>0</v>
      </c>
      <c r="H468" s="345">
        <f t="shared" si="69"/>
        <v>0</v>
      </c>
      <c r="I468" s="346"/>
      <c r="J468" s="347"/>
      <c r="K468" s="42">
        <f t="shared" si="71"/>
        <v>0</v>
      </c>
      <c r="L468" s="271"/>
      <c r="M468" s="258"/>
      <c r="N468" s="86"/>
      <c r="O468" s="253"/>
      <c r="P468" s="253"/>
      <c r="Q468" s="253"/>
      <c r="R468" s="266"/>
      <c r="S468" s="261"/>
      <c r="T468" s="261"/>
      <c r="U468" s="261"/>
      <c r="V468" s="262"/>
      <c r="W468" s="262"/>
      <c r="X468" s="262"/>
      <c r="Y468" s="262"/>
      <c r="Z468" s="263"/>
      <c r="AA468" s="262"/>
      <c r="AB468" s="263"/>
      <c r="AC468" s="264"/>
      <c r="AD468" s="265"/>
    </row>
    <row r="469" spans="1:30" ht="15.75" hidden="1" thickBot="1">
      <c r="A469" s="252">
        <v>55958</v>
      </c>
      <c r="B469" s="40">
        <f t="shared" si="72"/>
        <v>462</v>
      </c>
      <c r="C469" s="37">
        <f t="shared" si="74"/>
        <v>0</v>
      </c>
      <c r="D469" s="41">
        <f t="shared" si="70"/>
        <v>0</v>
      </c>
      <c r="E469" s="38">
        <f t="shared" si="73"/>
        <v>0</v>
      </c>
      <c r="F469" s="39">
        <f t="shared" si="75"/>
        <v>0</v>
      </c>
      <c r="G469" s="39">
        <f t="shared" si="68"/>
        <v>0</v>
      </c>
      <c r="H469" s="345">
        <f t="shared" si="69"/>
        <v>0</v>
      </c>
      <c r="I469" s="346"/>
      <c r="J469" s="347"/>
      <c r="K469" s="42">
        <f t="shared" si="71"/>
        <v>0</v>
      </c>
      <c r="L469" s="271"/>
      <c r="M469" s="258"/>
      <c r="N469" s="86"/>
      <c r="O469" s="253"/>
      <c r="P469" s="253"/>
      <c r="Q469" s="253"/>
      <c r="R469" s="266"/>
      <c r="S469" s="261"/>
      <c r="T469" s="261"/>
      <c r="U469" s="261"/>
      <c r="V469" s="262"/>
      <c r="W469" s="262"/>
      <c r="X469" s="262"/>
      <c r="Y469" s="262"/>
      <c r="Z469" s="263"/>
      <c r="AA469" s="262"/>
      <c r="AB469" s="263"/>
      <c r="AC469" s="264"/>
      <c r="AD469" s="265"/>
    </row>
    <row r="470" spans="1:30" ht="15.75" hidden="1" thickBot="1">
      <c r="A470" s="252">
        <v>55989</v>
      </c>
      <c r="B470" s="40">
        <f t="shared" si="72"/>
        <v>463</v>
      </c>
      <c r="C470" s="37">
        <f t="shared" si="74"/>
        <v>0</v>
      </c>
      <c r="D470" s="41">
        <f t="shared" si="70"/>
        <v>0</v>
      </c>
      <c r="E470" s="38">
        <f t="shared" si="73"/>
        <v>0</v>
      </c>
      <c r="F470" s="39">
        <f t="shared" si="75"/>
        <v>0</v>
      </c>
      <c r="G470" s="39">
        <f t="shared" si="68"/>
        <v>0</v>
      </c>
      <c r="H470" s="345">
        <f t="shared" si="69"/>
        <v>0</v>
      </c>
      <c r="I470" s="346"/>
      <c r="J470" s="347"/>
      <c r="K470" s="42">
        <f t="shared" si="71"/>
        <v>0</v>
      </c>
      <c r="L470" s="271"/>
      <c r="M470" s="258"/>
      <c r="N470" s="86"/>
      <c r="O470" s="253"/>
      <c r="P470" s="253"/>
      <c r="Q470" s="253"/>
      <c r="R470" s="266"/>
      <c r="S470" s="261"/>
      <c r="T470" s="261"/>
      <c r="U470" s="261"/>
      <c r="V470" s="262"/>
      <c r="W470" s="262"/>
      <c r="X470" s="262"/>
      <c r="Y470" s="262"/>
      <c r="Z470" s="263"/>
      <c r="AA470" s="262"/>
      <c r="AB470" s="263"/>
      <c r="AC470" s="264"/>
      <c r="AD470" s="265"/>
    </row>
    <row r="471" spans="1:30" ht="15.75" hidden="1" thickBot="1">
      <c r="A471" s="252">
        <v>56019</v>
      </c>
      <c r="B471" s="40">
        <f t="shared" si="72"/>
        <v>464</v>
      </c>
      <c r="C471" s="37">
        <f t="shared" si="74"/>
        <v>0</v>
      </c>
      <c r="D471" s="41">
        <f t="shared" si="70"/>
        <v>0</v>
      </c>
      <c r="E471" s="38">
        <f t="shared" si="73"/>
        <v>0</v>
      </c>
      <c r="F471" s="39">
        <f t="shared" si="75"/>
        <v>0</v>
      </c>
      <c r="G471" s="39">
        <f t="shared" si="68"/>
        <v>0</v>
      </c>
      <c r="H471" s="345">
        <f t="shared" si="69"/>
        <v>0</v>
      </c>
      <c r="I471" s="346"/>
      <c r="J471" s="347"/>
      <c r="K471" s="42">
        <f t="shared" si="71"/>
        <v>0</v>
      </c>
      <c r="L471" s="271"/>
      <c r="M471" s="258"/>
      <c r="N471" s="86"/>
      <c r="O471" s="253"/>
      <c r="P471" s="253"/>
      <c r="Q471" s="253"/>
      <c r="R471" s="266"/>
      <c r="S471" s="261"/>
      <c r="T471" s="261"/>
      <c r="U471" s="261"/>
      <c r="V471" s="262"/>
      <c r="W471" s="262"/>
      <c r="X471" s="262"/>
      <c r="Y471" s="262"/>
      <c r="Z471" s="263"/>
      <c r="AA471" s="262"/>
      <c r="AB471" s="263"/>
      <c r="AC471" s="264"/>
      <c r="AD471" s="265"/>
    </row>
    <row r="472" spans="1:30" ht="15.75" hidden="1" thickBot="1">
      <c r="A472" s="252">
        <v>56050</v>
      </c>
      <c r="B472" s="40">
        <f t="shared" si="72"/>
        <v>465</v>
      </c>
      <c r="C472" s="37">
        <f t="shared" si="74"/>
        <v>0</v>
      </c>
      <c r="D472" s="41">
        <f t="shared" si="70"/>
        <v>0</v>
      </c>
      <c r="E472" s="38">
        <f t="shared" si="73"/>
        <v>0</v>
      </c>
      <c r="F472" s="39">
        <f t="shared" si="75"/>
        <v>0</v>
      </c>
      <c r="G472" s="39">
        <f t="shared" si="68"/>
        <v>0</v>
      </c>
      <c r="H472" s="345">
        <f t="shared" si="69"/>
        <v>0</v>
      </c>
      <c r="I472" s="346"/>
      <c r="J472" s="347"/>
      <c r="K472" s="42">
        <f t="shared" si="71"/>
        <v>0</v>
      </c>
      <c r="L472" s="271"/>
      <c r="M472" s="258"/>
      <c r="N472" s="86"/>
      <c r="O472" s="253"/>
      <c r="P472" s="253"/>
      <c r="Q472" s="253"/>
      <c r="R472" s="266"/>
      <c r="S472" s="261"/>
      <c r="T472" s="261"/>
      <c r="U472" s="261"/>
      <c r="V472" s="262"/>
      <c r="W472" s="262"/>
      <c r="X472" s="262"/>
      <c r="Y472" s="262"/>
      <c r="Z472" s="263"/>
      <c r="AA472" s="262"/>
      <c r="AB472" s="263"/>
      <c r="AC472" s="264"/>
      <c r="AD472" s="265"/>
    </row>
    <row r="473" spans="1:30" ht="15.75" hidden="1" thickBot="1">
      <c r="A473" s="252">
        <v>56080</v>
      </c>
      <c r="B473" s="40">
        <f t="shared" si="72"/>
        <v>466</v>
      </c>
      <c r="C473" s="37">
        <f t="shared" si="74"/>
        <v>0</v>
      </c>
      <c r="D473" s="41">
        <f t="shared" si="70"/>
        <v>0</v>
      </c>
      <c r="E473" s="38">
        <f t="shared" si="73"/>
        <v>0</v>
      </c>
      <c r="F473" s="39">
        <f t="shared" si="75"/>
        <v>0</v>
      </c>
      <c r="G473" s="39">
        <f t="shared" si="68"/>
        <v>0</v>
      </c>
      <c r="H473" s="345">
        <f t="shared" si="69"/>
        <v>0</v>
      </c>
      <c r="I473" s="346"/>
      <c r="J473" s="347"/>
      <c r="K473" s="42">
        <f t="shared" si="71"/>
        <v>0</v>
      </c>
      <c r="L473" s="271"/>
      <c r="M473" s="258"/>
      <c r="N473" s="86"/>
      <c r="O473" s="253"/>
      <c r="P473" s="253"/>
      <c r="Q473" s="253"/>
      <c r="R473" s="266"/>
      <c r="S473" s="261"/>
      <c r="T473" s="261"/>
      <c r="U473" s="261"/>
      <c r="V473" s="262"/>
      <c r="W473" s="262"/>
      <c r="X473" s="262"/>
      <c r="Y473" s="262"/>
      <c r="Z473" s="263"/>
      <c r="AA473" s="262"/>
      <c r="AB473" s="263"/>
      <c r="AC473" s="264"/>
      <c r="AD473" s="265"/>
    </row>
    <row r="474" spans="1:30" ht="15.75" hidden="1" thickBot="1">
      <c r="A474" s="252">
        <v>56111</v>
      </c>
      <c r="B474" s="40">
        <f t="shared" si="72"/>
        <v>467</v>
      </c>
      <c r="C474" s="37">
        <f t="shared" si="74"/>
        <v>0</v>
      </c>
      <c r="D474" s="41">
        <f t="shared" si="70"/>
        <v>0</v>
      </c>
      <c r="E474" s="38">
        <f t="shared" si="73"/>
        <v>0</v>
      </c>
      <c r="F474" s="39">
        <f t="shared" si="75"/>
        <v>0</v>
      </c>
      <c r="G474" s="39">
        <f t="shared" ref="G474:G537" si="76">IF(D474&lt;=G473,D474,H474-F474)</f>
        <v>0</v>
      </c>
      <c r="H474" s="345">
        <f t="shared" si="69"/>
        <v>0</v>
      </c>
      <c r="I474" s="346"/>
      <c r="J474" s="347"/>
      <c r="K474" s="42">
        <f t="shared" si="71"/>
        <v>0</v>
      </c>
      <c r="L474" s="271"/>
      <c r="M474" s="258"/>
      <c r="N474" s="86"/>
      <c r="O474" s="253"/>
      <c r="P474" s="253"/>
      <c r="Q474" s="253"/>
      <c r="R474" s="266"/>
      <c r="S474" s="261"/>
      <c r="T474" s="261"/>
      <c r="U474" s="261"/>
      <c r="V474" s="262"/>
      <c r="W474" s="262"/>
      <c r="X474" s="262"/>
      <c r="Y474" s="262"/>
      <c r="Z474" s="263"/>
      <c r="AA474" s="262"/>
      <c r="AB474" s="263"/>
      <c r="AC474" s="264"/>
      <c r="AD474" s="265"/>
    </row>
    <row r="475" spans="1:30" ht="15.75" hidden="1" thickBot="1">
      <c r="A475" s="252">
        <v>56142</v>
      </c>
      <c r="B475" s="40">
        <f t="shared" si="72"/>
        <v>468</v>
      </c>
      <c r="C475" s="37">
        <f t="shared" si="74"/>
        <v>0</v>
      </c>
      <c r="D475" s="41">
        <f t="shared" si="70"/>
        <v>0</v>
      </c>
      <c r="E475" s="38">
        <f t="shared" si="73"/>
        <v>0</v>
      </c>
      <c r="F475" s="39">
        <f t="shared" si="75"/>
        <v>0</v>
      </c>
      <c r="G475" s="39">
        <f t="shared" si="76"/>
        <v>0</v>
      </c>
      <c r="H475" s="345">
        <f t="shared" si="69"/>
        <v>0</v>
      </c>
      <c r="I475" s="346"/>
      <c r="J475" s="347"/>
      <c r="K475" s="42">
        <f t="shared" si="71"/>
        <v>0</v>
      </c>
      <c r="L475" s="271"/>
      <c r="M475" s="258"/>
      <c r="N475" s="86"/>
      <c r="O475" s="253"/>
      <c r="P475" s="253"/>
      <c r="Q475" s="253"/>
      <c r="R475" s="266"/>
      <c r="S475" s="261"/>
      <c r="T475" s="261"/>
      <c r="U475" s="261"/>
      <c r="V475" s="262"/>
      <c r="W475" s="262"/>
      <c r="X475" s="262"/>
      <c r="Y475" s="262"/>
      <c r="Z475" s="263"/>
      <c r="AA475" s="262"/>
      <c r="AB475" s="263"/>
      <c r="AC475" s="264"/>
      <c r="AD475" s="265"/>
    </row>
    <row r="476" spans="1:30" ht="15.75" hidden="1" thickBot="1">
      <c r="A476" s="252">
        <v>56172</v>
      </c>
      <c r="B476" s="40">
        <f t="shared" si="72"/>
        <v>469</v>
      </c>
      <c r="C476" s="37">
        <f t="shared" si="74"/>
        <v>0</v>
      </c>
      <c r="D476" s="41">
        <f t="shared" si="70"/>
        <v>0</v>
      </c>
      <c r="E476" s="38">
        <f t="shared" si="73"/>
        <v>0</v>
      </c>
      <c r="F476" s="39">
        <f t="shared" si="75"/>
        <v>0</v>
      </c>
      <c r="G476" s="39">
        <f t="shared" si="76"/>
        <v>0</v>
      </c>
      <c r="H476" s="345">
        <f t="shared" si="69"/>
        <v>0</v>
      </c>
      <c r="I476" s="346"/>
      <c r="J476" s="347"/>
      <c r="K476" s="42">
        <f t="shared" si="71"/>
        <v>0</v>
      </c>
      <c r="L476" s="271"/>
      <c r="M476" s="258"/>
      <c r="N476" s="86"/>
      <c r="O476" s="253"/>
      <c r="P476" s="253"/>
      <c r="Q476" s="253"/>
      <c r="R476" s="266"/>
      <c r="S476" s="261"/>
      <c r="T476" s="261"/>
      <c r="U476" s="261"/>
      <c r="V476" s="262"/>
      <c r="W476" s="262"/>
      <c r="X476" s="262"/>
      <c r="Y476" s="262"/>
      <c r="Z476" s="263"/>
      <c r="AA476" s="262"/>
      <c r="AB476" s="263"/>
      <c r="AC476" s="264"/>
      <c r="AD476" s="265"/>
    </row>
    <row r="477" spans="1:30" ht="15.75" hidden="1" thickBot="1">
      <c r="A477" s="252">
        <v>56203</v>
      </c>
      <c r="B477" s="40">
        <f t="shared" si="72"/>
        <v>470</v>
      </c>
      <c r="C477" s="37">
        <f t="shared" si="74"/>
        <v>0</v>
      </c>
      <c r="D477" s="41">
        <f t="shared" si="70"/>
        <v>0</v>
      </c>
      <c r="E477" s="38">
        <f t="shared" si="73"/>
        <v>0</v>
      </c>
      <c r="F477" s="39">
        <f t="shared" si="75"/>
        <v>0</v>
      </c>
      <c r="G477" s="39">
        <f t="shared" si="76"/>
        <v>0</v>
      </c>
      <c r="H477" s="345">
        <f t="shared" si="69"/>
        <v>0</v>
      </c>
      <c r="I477" s="346"/>
      <c r="J477" s="347"/>
      <c r="K477" s="42">
        <f t="shared" si="71"/>
        <v>0</v>
      </c>
      <c r="L477" s="271"/>
      <c r="M477" s="258"/>
      <c r="N477" s="86"/>
      <c r="O477" s="253"/>
      <c r="P477" s="253"/>
      <c r="Q477" s="253"/>
      <c r="R477" s="266"/>
      <c r="S477" s="261"/>
      <c r="T477" s="261"/>
      <c r="U477" s="261"/>
      <c r="V477" s="262"/>
      <c r="W477" s="262"/>
      <c r="X477" s="262"/>
      <c r="Y477" s="262"/>
      <c r="Z477" s="263"/>
      <c r="AA477" s="262"/>
      <c r="AB477" s="263"/>
      <c r="AC477" s="264"/>
      <c r="AD477" s="265"/>
    </row>
    <row r="478" spans="1:30" ht="15.75" hidden="1" thickBot="1">
      <c r="A478" s="252">
        <v>56233</v>
      </c>
      <c r="B478" s="40">
        <f t="shared" si="72"/>
        <v>471</v>
      </c>
      <c r="C478" s="37">
        <f t="shared" si="74"/>
        <v>0</v>
      </c>
      <c r="D478" s="41">
        <f t="shared" si="70"/>
        <v>0</v>
      </c>
      <c r="E478" s="38">
        <f t="shared" si="73"/>
        <v>0</v>
      </c>
      <c r="F478" s="39">
        <f t="shared" si="75"/>
        <v>0</v>
      </c>
      <c r="G478" s="39">
        <f t="shared" si="76"/>
        <v>0</v>
      </c>
      <c r="H478" s="345">
        <f t="shared" si="69"/>
        <v>0</v>
      </c>
      <c r="I478" s="346"/>
      <c r="J478" s="347"/>
      <c r="K478" s="42">
        <f t="shared" si="71"/>
        <v>0</v>
      </c>
      <c r="L478" s="271"/>
      <c r="M478" s="258"/>
      <c r="N478" s="86"/>
      <c r="O478" s="253"/>
      <c r="P478" s="253"/>
      <c r="Q478" s="253"/>
      <c r="R478" s="266"/>
      <c r="S478" s="261"/>
      <c r="T478" s="261"/>
      <c r="U478" s="261"/>
      <c r="V478" s="262"/>
      <c r="W478" s="262"/>
      <c r="X478" s="262"/>
      <c r="Y478" s="262"/>
      <c r="Z478" s="263"/>
      <c r="AA478" s="262"/>
      <c r="AB478" s="263"/>
      <c r="AC478" s="264"/>
      <c r="AD478" s="265"/>
    </row>
    <row r="479" spans="1:30" ht="15.75" hidden="1" thickBot="1">
      <c r="A479" s="252">
        <v>56264</v>
      </c>
      <c r="B479" s="40">
        <f t="shared" si="72"/>
        <v>472</v>
      </c>
      <c r="C479" s="37">
        <f t="shared" si="74"/>
        <v>0</v>
      </c>
      <c r="D479" s="41">
        <f t="shared" si="70"/>
        <v>0</v>
      </c>
      <c r="E479" s="38">
        <f t="shared" si="73"/>
        <v>0</v>
      </c>
      <c r="F479" s="39">
        <f t="shared" si="75"/>
        <v>0</v>
      </c>
      <c r="G479" s="39">
        <f t="shared" si="76"/>
        <v>0</v>
      </c>
      <c r="H479" s="345">
        <f t="shared" si="69"/>
        <v>0</v>
      </c>
      <c r="I479" s="346"/>
      <c r="J479" s="347"/>
      <c r="K479" s="42">
        <f t="shared" si="71"/>
        <v>0</v>
      </c>
      <c r="L479" s="271"/>
      <c r="M479" s="258"/>
      <c r="N479" s="86"/>
      <c r="O479" s="253"/>
      <c r="P479" s="253"/>
      <c r="Q479" s="253"/>
      <c r="R479" s="266"/>
      <c r="S479" s="261"/>
      <c r="T479" s="261"/>
      <c r="U479" s="261"/>
      <c r="V479" s="262"/>
      <c r="W479" s="262"/>
      <c r="X479" s="262"/>
      <c r="Y479" s="262"/>
      <c r="Z479" s="263"/>
      <c r="AA479" s="262"/>
      <c r="AB479" s="263"/>
      <c r="AC479" s="264"/>
      <c r="AD479" s="265"/>
    </row>
    <row r="480" spans="1:30" ht="15.75" hidden="1" thickBot="1">
      <c r="A480" s="252">
        <v>56295</v>
      </c>
      <c r="B480" s="40">
        <f t="shared" si="72"/>
        <v>473</v>
      </c>
      <c r="C480" s="37">
        <f t="shared" si="74"/>
        <v>0</v>
      </c>
      <c r="D480" s="41">
        <f t="shared" si="70"/>
        <v>0</v>
      </c>
      <c r="E480" s="38">
        <f t="shared" si="73"/>
        <v>0</v>
      </c>
      <c r="F480" s="39">
        <f t="shared" si="75"/>
        <v>0</v>
      </c>
      <c r="G480" s="39">
        <f t="shared" si="76"/>
        <v>0</v>
      </c>
      <c r="H480" s="345">
        <f t="shared" si="69"/>
        <v>0</v>
      </c>
      <c r="I480" s="346"/>
      <c r="J480" s="347"/>
      <c r="K480" s="42">
        <f t="shared" si="71"/>
        <v>0</v>
      </c>
      <c r="L480" s="271"/>
      <c r="M480" s="258"/>
      <c r="N480" s="86"/>
      <c r="O480" s="253"/>
      <c r="P480" s="253"/>
      <c r="Q480" s="253"/>
      <c r="R480" s="266"/>
      <c r="S480" s="261"/>
      <c r="T480" s="261"/>
      <c r="U480" s="261"/>
      <c r="V480" s="262"/>
      <c r="W480" s="262"/>
      <c r="X480" s="262"/>
      <c r="Y480" s="262"/>
      <c r="Z480" s="263"/>
      <c r="AA480" s="262"/>
      <c r="AB480" s="263"/>
      <c r="AC480" s="264"/>
      <c r="AD480" s="265"/>
    </row>
    <row r="481" spans="1:30" ht="15.75" hidden="1" thickBot="1">
      <c r="A481" s="252">
        <v>56323</v>
      </c>
      <c r="B481" s="40">
        <f t="shared" si="72"/>
        <v>474</v>
      </c>
      <c r="C481" s="37">
        <f t="shared" si="74"/>
        <v>0</v>
      </c>
      <c r="D481" s="41">
        <f t="shared" si="70"/>
        <v>0</v>
      </c>
      <c r="E481" s="38">
        <f t="shared" si="73"/>
        <v>0</v>
      </c>
      <c r="F481" s="39">
        <f t="shared" si="75"/>
        <v>0</v>
      </c>
      <c r="G481" s="39">
        <f t="shared" si="76"/>
        <v>0</v>
      </c>
      <c r="H481" s="345">
        <f t="shared" si="69"/>
        <v>0</v>
      </c>
      <c r="I481" s="346"/>
      <c r="J481" s="347"/>
      <c r="K481" s="42">
        <f t="shared" si="71"/>
        <v>0</v>
      </c>
      <c r="L481" s="271"/>
      <c r="M481" s="258"/>
      <c r="N481" s="86"/>
      <c r="O481" s="253"/>
      <c r="P481" s="253"/>
      <c r="Q481" s="253"/>
      <c r="R481" s="266"/>
      <c r="S481" s="261"/>
      <c r="T481" s="261"/>
      <c r="U481" s="261"/>
      <c r="V481" s="262"/>
      <c r="W481" s="262"/>
      <c r="X481" s="262"/>
      <c r="Y481" s="262"/>
      <c r="Z481" s="263"/>
      <c r="AA481" s="262"/>
      <c r="AB481" s="263"/>
      <c r="AC481" s="264"/>
      <c r="AD481" s="265"/>
    </row>
    <row r="482" spans="1:30" ht="15.75" hidden="1" thickBot="1">
      <c r="A482" s="252">
        <v>56354</v>
      </c>
      <c r="B482" s="40">
        <f t="shared" si="72"/>
        <v>475</v>
      </c>
      <c r="C482" s="37">
        <f t="shared" si="74"/>
        <v>0</v>
      </c>
      <c r="D482" s="41">
        <f t="shared" si="70"/>
        <v>0</v>
      </c>
      <c r="E482" s="38">
        <f t="shared" si="73"/>
        <v>0</v>
      </c>
      <c r="F482" s="39">
        <f t="shared" si="75"/>
        <v>0</v>
      </c>
      <c r="G482" s="39">
        <f t="shared" si="76"/>
        <v>0</v>
      </c>
      <c r="H482" s="345">
        <f t="shared" si="69"/>
        <v>0</v>
      </c>
      <c r="I482" s="346"/>
      <c r="J482" s="347"/>
      <c r="K482" s="42">
        <f t="shared" si="71"/>
        <v>0</v>
      </c>
      <c r="L482" s="271"/>
      <c r="M482" s="258"/>
      <c r="N482" s="86"/>
      <c r="O482" s="253"/>
      <c r="P482" s="253"/>
      <c r="Q482" s="253"/>
      <c r="R482" s="266"/>
      <c r="S482" s="261"/>
      <c r="T482" s="261"/>
      <c r="U482" s="261"/>
      <c r="V482" s="262"/>
      <c r="W482" s="262"/>
      <c r="X482" s="262"/>
      <c r="Y482" s="262"/>
      <c r="Z482" s="263"/>
      <c r="AA482" s="262"/>
      <c r="AB482" s="263"/>
      <c r="AC482" s="264"/>
      <c r="AD482" s="265"/>
    </row>
    <row r="483" spans="1:30" ht="15.75" hidden="1" thickBot="1">
      <c r="A483" s="252">
        <v>56384</v>
      </c>
      <c r="B483" s="40">
        <f t="shared" si="72"/>
        <v>476</v>
      </c>
      <c r="C483" s="37">
        <f t="shared" si="74"/>
        <v>0</v>
      </c>
      <c r="D483" s="41">
        <f t="shared" si="70"/>
        <v>0</v>
      </c>
      <c r="E483" s="38">
        <f t="shared" si="73"/>
        <v>0</v>
      </c>
      <c r="F483" s="39">
        <f t="shared" si="75"/>
        <v>0</v>
      </c>
      <c r="G483" s="39">
        <f t="shared" si="76"/>
        <v>0</v>
      </c>
      <c r="H483" s="345">
        <f t="shared" si="69"/>
        <v>0</v>
      </c>
      <c r="I483" s="346"/>
      <c r="J483" s="347"/>
      <c r="K483" s="42">
        <f t="shared" si="71"/>
        <v>0</v>
      </c>
      <c r="L483" s="271"/>
      <c r="M483" s="258"/>
      <c r="N483" s="86"/>
      <c r="O483" s="253"/>
      <c r="P483" s="253"/>
      <c r="Q483" s="253"/>
      <c r="R483" s="266"/>
      <c r="S483" s="261"/>
      <c r="T483" s="261"/>
      <c r="U483" s="261"/>
      <c r="V483" s="262"/>
      <c r="W483" s="262"/>
      <c r="X483" s="262"/>
      <c r="Y483" s="262"/>
      <c r="Z483" s="263"/>
      <c r="AA483" s="262"/>
      <c r="AB483" s="263"/>
      <c r="AC483" s="264"/>
      <c r="AD483" s="265"/>
    </row>
    <row r="484" spans="1:30" ht="15.75" hidden="1" thickBot="1">
      <c r="A484" s="252">
        <v>56415</v>
      </c>
      <c r="B484" s="40">
        <f t="shared" si="72"/>
        <v>477</v>
      </c>
      <c r="C484" s="37">
        <f t="shared" si="74"/>
        <v>0</v>
      </c>
      <c r="D484" s="41">
        <f t="shared" si="70"/>
        <v>0</v>
      </c>
      <c r="E484" s="38">
        <f t="shared" si="73"/>
        <v>0</v>
      </c>
      <c r="F484" s="39">
        <f t="shared" si="75"/>
        <v>0</v>
      </c>
      <c r="G484" s="39">
        <f t="shared" si="76"/>
        <v>0</v>
      </c>
      <c r="H484" s="345">
        <f t="shared" si="69"/>
        <v>0</v>
      </c>
      <c r="I484" s="346"/>
      <c r="J484" s="347"/>
      <c r="K484" s="42">
        <f t="shared" si="71"/>
        <v>0</v>
      </c>
      <c r="L484" s="271"/>
      <c r="M484" s="258"/>
      <c r="N484" s="86"/>
      <c r="O484" s="253"/>
      <c r="P484" s="253"/>
      <c r="Q484" s="253"/>
      <c r="R484" s="266"/>
      <c r="S484" s="261"/>
      <c r="T484" s="261"/>
      <c r="U484" s="261"/>
      <c r="V484" s="262"/>
      <c r="W484" s="262"/>
      <c r="X484" s="262"/>
      <c r="Y484" s="262"/>
      <c r="Z484" s="263"/>
      <c r="AA484" s="262"/>
      <c r="AB484" s="263"/>
      <c r="AC484" s="264"/>
      <c r="AD484" s="265"/>
    </row>
    <row r="485" spans="1:30" ht="15.75" hidden="1" thickBot="1">
      <c r="A485" s="252">
        <v>56445</v>
      </c>
      <c r="B485" s="40">
        <f t="shared" si="72"/>
        <v>478</v>
      </c>
      <c r="C485" s="37">
        <f t="shared" si="74"/>
        <v>0</v>
      </c>
      <c r="D485" s="41">
        <f t="shared" si="70"/>
        <v>0</v>
      </c>
      <c r="E485" s="38">
        <f t="shared" si="73"/>
        <v>0</v>
      </c>
      <c r="F485" s="39">
        <f t="shared" si="75"/>
        <v>0</v>
      </c>
      <c r="G485" s="39">
        <f t="shared" si="76"/>
        <v>0</v>
      </c>
      <c r="H485" s="345">
        <f t="shared" si="69"/>
        <v>0</v>
      </c>
      <c r="I485" s="346"/>
      <c r="J485" s="347"/>
      <c r="K485" s="42">
        <f t="shared" si="71"/>
        <v>0</v>
      </c>
      <c r="L485" s="271"/>
      <c r="M485" s="258"/>
      <c r="N485" s="86"/>
      <c r="O485" s="253"/>
      <c r="P485" s="253"/>
      <c r="Q485" s="253"/>
      <c r="R485" s="266"/>
      <c r="S485" s="261"/>
      <c r="T485" s="261"/>
      <c r="U485" s="261"/>
      <c r="V485" s="262"/>
      <c r="W485" s="262"/>
      <c r="X485" s="262"/>
      <c r="Y485" s="262"/>
      <c r="Z485" s="263"/>
      <c r="AA485" s="262"/>
      <c r="AB485" s="263"/>
      <c r="AC485" s="264"/>
      <c r="AD485" s="265"/>
    </row>
    <row r="486" spans="1:30" ht="15.75" hidden="1" thickBot="1">
      <c r="A486" s="252">
        <v>56476</v>
      </c>
      <c r="B486" s="40">
        <f t="shared" si="72"/>
        <v>479</v>
      </c>
      <c r="C486" s="37">
        <f t="shared" si="74"/>
        <v>0</v>
      </c>
      <c r="D486" s="41">
        <f t="shared" si="70"/>
        <v>0</v>
      </c>
      <c r="E486" s="38">
        <f t="shared" si="73"/>
        <v>0</v>
      </c>
      <c r="F486" s="39">
        <f t="shared" si="75"/>
        <v>0</v>
      </c>
      <c r="G486" s="39">
        <f t="shared" si="76"/>
        <v>0</v>
      </c>
      <c r="H486" s="345">
        <f t="shared" si="69"/>
        <v>0</v>
      </c>
      <c r="I486" s="346"/>
      <c r="J486" s="347"/>
      <c r="K486" s="42">
        <f t="shared" si="71"/>
        <v>0</v>
      </c>
      <c r="L486" s="271"/>
      <c r="M486" s="258"/>
      <c r="N486" s="86"/>
      <c r="O486" s="253"/>
      <c r="P486" s="253"/>
      <c r="Q486" s="253"/>
      <c r="R486" s="266"/>
      <c r="S486" s="261"/>
      <c r="T486" s="261"/>
      <c r="U486" s="261"/>
      <c r="V486" s="262"/>
      <c r="W486" s="262"/>
      <c r="X486" s="262"/>
      <c r="Y486" s="262"/>
      <c r="Z486" s="263"/>
      <c r="AA486" s="262"/>
      <c r="AB486" s="263"/>
      <c r="AC486" s="264"/>
      <c r="AD486" s="265"/>
    </row>
    <row r="487" spans="1:30" ht="15.75" hidden="1" thickBot="1">
      <c r="A487" s="252">
        <v>56507</v>
      </c>
      <c r="B487" s="40">
        <f t="shared" si="72"/>
        <v>480</v>
      </c>
      <c r="C487" s="37">
        <f t="shared" si="74"/>
        <v>0</v>
      </c>
      <c r="D487" s="41">
        <f t="shared" si="70"/>
        <v>0</v>
      </c>
      <c r="E487" s="38">
        <f t="shared" si="73"/>
        <v>0</v>
      </c>
      <c r="F487" s="39">
        <f t="shared" si="75"/>
        <v>0</v>
      </c>
      <c r="G487" s="39">
        <f t="shared" si="76"/>
        <v>0</v>
      </c>
      <c r="H487" s="345">
        <f t="shared" si="69"/>
        <v>0</v>
      </c>
      <c r="I487" s="346"/>
      <c r="J487" s="347"/>
      <c r="K487" s="42">
        <f t="shared" si="71"/>
        <v>0</v>
      </c>
      <c r="L487" s="271"/>
      <c r="M487" s="258"/>
      <c r="N487" s="86"/>
      <c r="O487" s="253"/>
      <c r="P487" s="253"/>
      <c r="Q487" s="253"/>
      <c r="R487" s="266"/>
      <c r="S487" s="261"/>
      <c r="T487" s="261"/>
      <c r="U487" s="261"/>
      <c r="V487" s="262"/>
      <c r="W487" s="262"/>
      <c r="X487" s="262"/>
      <c r="Y487" s="262"/>
      <c r="Z487" s="263"/>
      <c r="AA487" s="262"/>
      <c r="AB487" s="263"/>
      <c r="AC487" s="264"/>
      <c r="AD487" s="265"/>
    </row>
    <row r="488" spans="1:30" ht="15.75" hidden="1" thickBot="1">
      <c r="A488" s="252">
        <v>56537</v>
      </c>
      <c r="B488" s="40">
        <f t="shared" si="72"/>
        <v>481</v>
      </c>
      <c r="C488" s="37">
        <f t="shared" si="74"/>
        <v>0</v>
      </c>
      <c r="D488" s="41">
        <f t="shared" si="70"/>
        <v>0</v>
      </c>
      <c r="E488" s="38">
        <f t="shared" si="73"/>
        <v>0</v>
      </c>
      <c r="F488" s="39">
        <f t="shared" si="75"/>
        <v>0</v>
      </c>
      <c r="G488" s="39">
        <f t="shared" si="76"/>
        <v>0</v>
      </c>
      <c r="H488" s="345">
        <f t="shared" si="69"/>
        <v>0</v>
      </c>
      <c r="I488" s="346"/>
      <c r="J488" s="347"/>
      <c r="K488" s="42">
        <f t="shared" si="71"/>
        <v>0</v>
      </c>
      <c r="L488" s="271"/>
      <c r="M488" s="258"/>
      <c r="N488" s="86"/>
      <c r="O488" s="253"/>
      <c r="P488" s="253"/>
      <c r="Q488" s="253"/>
      <c r="R488" s="266"/>
      <c r="S488" s="261"/>
      <c r="T488" s="261"/>
      <c r="U488" s="261"/>
      <c r="V488" s="262"/>
      <c r="W488" s="262"/>
      <c r="X488" s="262"/>
      <c r="Y488" s="262"/>
      <c r="Z488" s="263"/>
      <c r="AA488" s="262"/>
      <c r="AB488" s="263"/>
      <c r="AC488" s="264"/>
      <c r="AD488" s="265"/>
    </row>
    <row r="489" spans="1:30" ht="15.75" hidden="1" thickBot="1">
      <c r="A489" s="252">
        <v>56568</v>
      </c>
      <c r="B489" s="40">
        <f t="shared" si="72"/>
        <v>482</v>
      </c>
      <c r="C489" s="37">
        <f t="shared" si="74"/>
        <v>0</v>
      </c>
      <c r="D489" s="41">
        <f t="shared" si="70"/>
        <v>0</v>
      </c>
      <c r="E489" s="38">
        <f t="shared" si="73"/>
        <v>0</v>
      </c>
      <c r="F489" s="39">
        <f t="shared" si="75"/>
        <v>0</v>
      </c>
      <c r="G489" s="39">
        <f t="shared" si="76"/>
        <v>0</v>
      </c>
      <c r="H489" s="345">
        <f t="shared" si="69"/>
        <v>0</v>
      </c>
      <c r="I489" s="346"/>
      <c r="J489" s="347"/>
      <c r="K489" s="42">
        <f t="shared" si="71"/>
        <v>0</v>
      </c>
      <c r="L489" s="271"/>
      <c r="M489" s="258"/>
      <c r="N489" s="86"/>
      <c r="O489" s="253"/>
      <c r="P489" s="253"/>
      <c r="Q489" s="253"/>
      <c r="R489" s="266"/>
      <c r="S489" s="261"/>
      <c r="T489" s="261"/>
      <c r="U489" s="261"/>
      <c r="V489" s="262"/>
      <c r="W489" s="262"/>
      <c r="X489" s="262"/>
      <c r="Y489" s="262"/>
      <c r="Z489" s="263"/>
      <c r="AA489" s="262"/>
      <c r="AB489" s="263"/>
      <c r="AC489" s="264"/>
      <c r="AD489" s="265"/>
    </row>
    <row r="490" spans="1:30" ht="15.75" hidden="1" thickBot="1">
      <c r="A490" s="252">
        <v>56598</v>
      </c>
      <c r="B490" s="40">
        <f t="shared" si="72"/>
        <v>483</v>
      </c>
      <c r="C490" s="37">
        <f t="shared" si="74"/>
        <v>0</v>
      </c>
      <c r="D490" s="41">
        <f t="shared" si="70"/>
        <v>0</v>
      </c>
      <c r="E490" s="38">
        <f t="shared" si="73"/>
        <v>0</v>
      </c>
      <c r="F490" s="39">
        <f t="shared" si="75"/>
        <v>0</v>
      </c>
      <c r="G490" s="39">
        <f t="shared" si="76"/>
        <v>0</v>
      </c>
      <c r="H490" s="345">
        <f t="shared" si="69"/>
        <v>0</v>
      </c>
      <c r="I490" s="346"/>
      <c r="J490" s="347"/>
      <c r="K490" s="42">
        <f t="shared" si="71"/>
        <v>0</v>
      </c>
      <c r="L490" s="271"/>
      <c r="M490" s="258"/>
      <c r="N490" s="86"/>
      <c r="O490" s="253"/>
      <c r="P490" s="253"/>
      <c r="Q490" s="253"/>
      <c r="R490" s="266"/>
      <c r="S490" s="261"/>
      <c r="T490" s="261"/>
      <c r="U490" s="261"/>
      <c r="V490" s="262"/>
      <c r="W490" s="262"/>
      <c r="X490" s="262"/>
      <c r="Y490" s="262"/>
      <c r="Z490" s="263"/>
      <c r="AA490" s="262"/>
      <c r="AB490" s="263"/>
      <c r="AC490" s="264"/>
      <c r="AD490" s="265"/>
    </row>
    <row r="491" spans="1:30" ht="15.75" hidden="1" thickBot="1">
      <c r="A491" s="252">
        <v>56629</v>
      </c>
      <c r="B491" s="40">
        <f t="shared" si="72"/>
        <v>484</v>
      </c>
      <c r="C491" s="37">
        <f t="shared" si="74"/>
        <v>0</v>
      </c>
      <c r="D491" s="41">
        <f t="shared" si="70"/>
        <v>0</v>
      </c>
      <c r="E491" s="38">
        <f t="shared" si="73"/>
        <v>0</v>
      </c>
      <c r="F491" s="39">
        <f t="shared" si="75"/>
        <v>0</v>
      </c>
      <c r="G491" s="39">
        <f t="shared" si="76"/>
        <v>0</v>
      </c>
      <c r="H491" s="345">
        <f t="shared" si="69"/>
        <v>0</v>
      </c>
      <c r="I491" s="346"/>
      <c r="J491" s="347"/>
      <c r="K491" s="42">
        <f t="shared" si="71"/>
        <v>0</v>
      </c>
      <c r="L491" s="271"/>
      <c r="M491" s="258"/>
      <c r="N491" s="86"/>
      <c r="O491" s="253"/>
      <c r="P491" s="253"/>
      <c r="Q491" s="253"/>
      <c r="R491" s="266"/>
      <c r="S491" s="261"/>
      <c r="T491" s="261"/>
      <c r="U491" s="261"/>
      <c r="V491" s="262"/>
      <c r="W491" s="262"/>
      <c r="X491" s="262"/>
      <c r="Y491" s="262"/>
      <c r="Z491" s="263"/>
      <c r="AA491" s="262"/>
      <c r="AB491" s="263"/>
      <c r="AC491" s="264"/>
      <c r="AD491" s="265"/>
    </row>
    <row r="492" spans="1:30" ht="15.75" hidden="1" thickBot="1">
      <c r="A492" s="252">
        <v>56660</v>
      </c>
      <c r="B492" s="40">
        <f t="shared" si="72"/>
        <v>485</v>
      </c>
      <c r="C492" s="37">
        <f t="shared" si="74"/>
        <v>0</v>
      </c>
      <c r="D492" s="41">
        <f t="shared" si="70"/>
        <v>0</v>
      </c>
      <c r="E492" s="38">
        <f t="shared" si="73"/>
        <v>0</v>
      </c>
      <c r="F492" s="39">
        <f t="shared" si="75"/>
        <v>0</v>
      </c>
      <c r="G492" s="39">
        <f t="shared" si="76"/>
        <v>0</v>
      </c>
      <c r="H492" s="345">
        <f t="shared" si="69"/>
        <v>0</v>
      </c>
      <c r="I492" s="346"/>
      <c r="J492" s="347"/>
      <c r="K492" s="42">
        <f t="shared" si="71"/>
        <v>0</v>
      </c>
      <c r="L492" s="271"/>
      <c r="M492" s="258"/>
      <c r="N492" s="86"/>
      <c r="O492" s="253"/>
      <c r="P492" s="253"/>
      <c r="Q492" s="253"/>
      <c r="R492" s="266"/>
      <c r="S492" s="261"/>
      <c r="T492" s="261"/>
      <c r="U492" s="261"/>
      <c r="V492" s="262"/>
      <c r="W492" s="262"/>
      <c r="X492" s="262"/>
      <c r="Y492" s="262"/>
      <c r="Z492" s="263"/>
      <c r="AA492" s="262"/>
      <c r="AB492" s="263"/>
      <c r="AC492" s="264"/>
      <c r="AD492" s="265"/>
    </row>
    <row r="493" spans="1:30" ht="15.75" hidden="1" thickBot="1">
      <c r="A493" s="252">
        <v>56688</v>
      </c>
      <c r="B493" s="40">
        <f t="shared" si="72"/>
        <v>486</v>
      </c>
      <c r="C493" s="37">
        <f t="shared" si="74"/>
        <v>0</v>
      </c>
      <c r="D493" s="41">
        <f t="shared" si="70"/>
        <v>0</v>
      </c>
      <c r="E493" s="38">
        <f t="shared" si="73"/>
        <v>0</v>
      </c>
      <c r="F493" s="39">
        <f t="shared" si="75"/>
        <v>0</v>
      </c>
      <c r="G493" s="39">
        <f t="shared" si="76"/>
        <v>0</v>
      </c>
      <c r="H493" s="345">
        <f t="shared" si="69"/>
        <v>0</v>
      </c>
      <c r="I493" s="346"/>
      <c r="J493" s="347"/>
      <c r="K493" s="42">
        <f t="shared" si="71"/>
        <v>0</v>
      </c>
      <c r="L493" s="271"/>
      <c r="M493" s="258"/>
      <c r="N493" s="86"/>
      <c r="O493" s="253"/>
      <c r="P493" s="253"/>
      <c r="Q493" s="253"/>
      <c r="R493" s="266"/>
      <c r="S493" s="261"/>
      <c r="T493" s="261"/>
      <c r="U493" s="261"/>
      <c r="V493" s="262"/>
      <c r="W493" s="262"/>
      <c r="X493" s="262"/>
      <c r="Y493" s="262"/>
      <c r="Z493" s="263"/>
      <c r="AA493" s="262"/>
      <c r="AB493" s="263"/>
      <c r="AC493" s="264"/>
      <c r="AD493" s="265"/>
    </row>
    <row r="494" spans="1:30" ht="15.75" hidden="1" thickBot="1">
      <c r="A494" s="252">
        <v>56719</v>
      </c>
      <c r="B494" s="40">
        <f t="shared" si="72"/>
        <v>487</v>
      </c>
      <c r="C494" s="37">
        <f t="shared" si="74"/>
        <v>0</v>
      </c>
      <c r="D494" s="41">
        <f t="shared" si="70"/>
        <v>0</v>
      </c>
      <c r="E494" s="38">
        <f t="shared" si="73"/>
        <v>0</v>
      </c>
      <c r="F494" s="39">
        <f t="shared" si="75"/>
        <v>0</v>
      </c>
      <c r="G494" s="39">
        <f t="shared" si="76"/>
        <v>0</v>
      </c>
      <c r="H494" s="345">
        <f t="shared" si="69"/>
        <v>0</v>
      </c>
      <c r="I494" s="346"/>
      <c r="J494" s="347"/>
      <c r="K494" s="42">
        <f t="shared" si="71"/>
        <v>0</v>
      </c>
      <c r="L494" s="271"/>
      <c r="M494" s="258"/>
      <c r="N494" s="86"/>
      <c r="O494" s="253"/>
      <c r="P494" s="253"/>
      <c r="Q494" s="253"/>
      <c r="R494" s="266"/>
      <c r="S494" s="261"/>
      <c r="T494" s="261"/>
      <c r="U494" s="261"/>
      <c r="V494" s="262"/>
      <c r="W494" s="262"/>
      <c r="X494" s="262"/>
      <c r="Y494" s="262"/>
      <c r="Z494" s="263"/>
      <c r="AA494" s="262"/>
      <c r="AB494" s="263"/>
      <c r="AC494" s="264"/>
      <c r="AD494" s="265"/>
    </row>
    <row r="495" spans="1:30" ht="15.75" hidden="1" thickBot="1">
      <c r="A495" s="252">
        <v>56749</v>
      </c>
      <c r="B495" s="40">
        <f t="shared" si="72"/>
        <v>488</v>
      </c>
      <c r="C495" s="37">
        <f t="shared" si="74"/>
        <v>0</v>
      </c>
      <c r="D495" s="41">
        <f t="shared" si="70"/>
        <v>0</v>
      </c>
      <c r="E495" s="38">
        <f t="shared" si="73"/>
        <v>0</v>
      </c>
      <c r="F495" s="39">
        <f t="shared" si="75"/>
        <v>0</v>
      </c>
      <c r="G495" s="39">
        <f t="shared" si="76"/>
        <v>0</v>
      </c>
      <c r="H495" s="345">
        <f t="shared" si="69"/>
        <v>0</v>
      </c>
      <c r="I495" s="346"/>
      <c r="J495" s="347"/>
      <c r="K495" s="42">
        <f t="shared" si="71"/>
        <v>0</v>
      </c>
      <c r="L495" s="271"/>
      <c r="M495" s="258"/>
      <c r="N495" s="86"/>
      <c r="O495" s="253"/>
      <c r="P495" s="253"/>
      <c r="Q495" s="253"/>
      <c r="R495" s="266"/>
      <c r="S495" s="261"/>
      <c r="T495" s="261"/>
      <c r="U495" s="261"/>
      <c r="V495" s="262"/>
      <c r="W495" s="262"/>
      <c r="X495" s="262"/>
      <c r="Y495" s="262"/>
      <c r="Z495" s="263"/>
      <c r="AA495" s="262"/>
      <c r="AB495" s="263"/>
      <c r="AC495" s="264"/>
      <c r="AD495" s="265"/>
    </row>
    <row r="496" spans="1:30" ht="15.75" hidden="1" thickBot="1">
      <c r="A496" s="252">
        <v>56780</v>
      </c>
      <c r="B496" s="40">
        <f t="shared" si="72"/>
        <v>489</v>
      </c>
      <c r="C496" s="37">
        <f t="shared" si="74"/>
        <v>0</v>
      </c>
      <c r="D496" s="41">
        <f t="shared" si="70"/>
        <v>0</v>
      </c>
      <c r="E496" s="38">
        <f t="shared" si="73"/>
        <v>0</v>
      </c>
      <c r="F496" s="39">
        <f t="shared" si="75"/>
        <v>0</v>
      </c>
      <c r="G496" s="39">
        <f t="shared" si="76"/>
        <v>0</v>
      </c>
      <c r="H496" s="345">
        <f t="shared" si="69"/>
        <v>0</v>
      </c>
      <c r="I496" s="346"/>
      <c r="J496" s="347"/>
      <c r="K496" s="42">
        <f t="shared" si="71"/>
        <v>0</v>
      </c>
      <c r="L496" s="271"/>
      <c r="M496" s="258"/>
      <c r="N496" s="86"/>
      <c r="O496" s="253"/>
      <c r="P496" s="253"/>
      <c r="Q496" s="253"/>
      <c r="R496" s="266"/>
      <c r="S496" s="261"/>
      <c r="T496" s="261"/>
      <c r="U496" s="261"/>
      <c r="V496" s="262"/>
      <c r="W496" s="262"/>
      <c r="X496" s="262"/>
      <c r="Y496" s="262"/>
      <c r="Z496" s="263"/>
      <c r="AA496" s="262"/>
      <c r="AB496" s="263"/>
      <c r="AC496" s="264"/>
      <c r="AD496" s="265"/>
    </row>
    <row r="497" spans="1:30" ht="15.75" hidden="1" thickBot="1">
      <c r="A497" s="252">
        <v>56810</v>
      </c>
      <c r="B497" s="40">
        <f t="shared" si="72"/>
        <v>490</v>
      </c>
      <c r="C497" s="37">
        <f t="shared" si="74"/>
        <v>0</v>
      </c>
      <c r="D497" s="41">
        <f t="shared" si="70"/>
        <v>0</v>
      </c>
      <c r="E497" s="38">
        <f t="shared" si="73"/>
        <v>0</v>
      </c>
      <c r="F497" s="39">
        <f t="shared" si="75"/>
        <v>0</v>
      </c>
      <c r="G497" s="39">
        <f t="shared" si="76"/>
        <v>0</v>
      </c>
      <c r="H497" s="345">
        <f t="shared" si="69"/>
        <v>0</v>
      </c>
      <c r="I497" s="346"/>
      <c r="J497" s="347"/>
      <c r="K497" s="42">
        <f t="shared" si="71"/>
        <v>0</v>
      </c>
      <c r="L497" s="271"/>
      <c r="M497" s="258"/>
      <c r="N497" s="86"/>
      <c r="O497" s="253"/>
      <c r="P497" s="253"/>
      <c r="Q497" s="253"/>
      <c r="R497" s="266"/>
      <c r="S497" s="261"/>
      <c r="T497" s="261"/>
      <c r="U497" s="261"/>
      <c r="V497" s="262"/>
      <c r="W497" s="262"/>
      <c r="X497" s="262"/>
      <c r="Y497" s="262"/>
      <c r="Z497" s="263"/>
      <c r="AA497" s="262"/>
      <c r="AB497" s="263"/>
      <c r="AC497" s="264"/>
      <c r="AD497" s="265"/>
    </row>
    <row r="498" spans="1:30" ht="15.75" hidden="1" thickBot="1">
      <c r="A498" s="252">
        <v>56841</v>
      </c>
      <c r="B498" s="40">
        <f t="shared" si="72"/>
        <v>491</v>
      </c>
      <c r="C498" s="37">
        <f t="shared" si="74"/>
        <v>0</v>
      </c>
      <c r="D498" s="41">
        <f t="shared" si="70"/>
        <v>0</v>
      </c>
      <c r="E498" s="38">
        <f t="shared" si="73"/>
        <v>0</v>
      </c>
      <c r="F498" s="39">
        <f t="shared" si="75"/>
        <v>0</v>
      </c>
      <c r="G498" s="39">
        <f t="shared" si="76"/>
        <v>0</v>
      </c>
      <c r="H498" s="345">
        <f t="shared" si="69"/>
        <v>0</v>
      </c>
      <c r="I498" s="346"/>
      <c r="J498" s="347"/>
      <c r="K498" s="42">
        <f t="shared" si="71"/>
        <v>0</v>
      </c>
      <c r="L498" s="271"/>
      <c r="M498" s="258"/>
      <c r="N498" s="86"/>
      <c r="O498" s="253"/>
      <c r="P498" s="253"/>
      <c r="Q498" s="253"/>
      <c r="R498" s="266"/>
      <c r="S498" s="261"/>
      <c r="T498" s="261"/>
      <c r="U498" s="261"/>
      <c r="V498" s="262"/>
      <c r="W498" s="262"/>
      <c r="X498" s="262"/>
      <c r="Y498" s="262"/>
      <c r="Z498" s="263"/>
      <c r="AA498" s="262"/>
      <c r="AB498" s="263"/>
      <c r="AC498" s="264"/>
      <c r="AD498" s="265"/>
    </row>
    <row r="499" spans="1:30" ht="15.75" hidden="1" thickBot="1">
      <c r="A499" s="252">
        <v>56872</v>
      </c>
      <c r="B499" s="40">
        <f t="shared" si="72"/>
        <v>492</v>
      </c>
      <c r="C499" s="37">
        <f t="shared" si="74"/>
        <v>0</v>
      </c>
      <c r="D499" s="41">
        <f t="shared" si="70"/>
        <v>0</v>
      </c>
      <c r="E499" s="38">
        <f t="shared" si="73"/>
        <v>0</v>
      </c>
      <c r="F499" s="39">
        <f t="shared" si="75"/>
        <v>0</v>
      </c>
      <c r="G499" s="39">
        <f t="shared" si="76"/>
        <v>0</v>
      </c>
      <c r="H499" s="345">
        <f t="shared" si="69"/>
        <v>0</v>
      </c>
      <c r="I499" s="346"/>
      <c r="J499" s="347"/>
      <c r="K499" s="42">
        <f t="shared" si="71"/>
        <v>0</v>
      </c>
      <c r="L499" s="271"/>
      <c r="M499" s="258"/>
      <c r="N499" s="86"/>
      <c r="O499" s="253"/>
      <c r="P499" s="253"/>
      <c r="Q499" s="253"/>
      <c r="R499" s="266"/>
      <c r="S499" s="261"/>
      <c r="T499" s="261"/>
      <c r="U499" s="261"/>
      <c r="V499" s="262"/>
      <c r="W499" s="262"/>
      <c r="X499" s="262"/>
      <c r="Y499" s="262"/>
      <c r="Z499" s="263"/>
      <c r="AA499" s="262"/>
      <c r="AB499" s="263"/>
      <c r="AC499" s="264"/>
      <c r="AD499" s="265"/>
    </row>
    <row r="500" spans="1:30" ht="15.75" hidden="1" thickBot="1">
      <c r="A500" s="252">
        <v>56902</v>
      </c>
      <c r="B500" s="40">
        <f t="shared" si="72"/>
        <v>493</v>
      </c>
      <c r="C500" s="37">
        <f t="shared" si="74"/>
        <v>0</v>
      </c>
      <c r="D500" s="41">
        <f t="shared" si="70"/>
        <v>0</v>
      </c>
      <c r="E500" s="38">
        <f t="shared" si="73"/>
        <v>0</v>
      </c>
      <c r="F500" s="39">
        <f t="shared" si="75"/>
        <v>0</v>
      </c>
      <c r="G500" s="39">
        <f t="shared" si="76"/>
        <v>0</v>
      </c>
      <c r="H500" s="345">
        <f t="shared" si="69"/>
        <v>0</v>
      </c>
      <c r="I500" s="346"/>
      <c r="J500" s="347"/>
      <c r="K500" s="42">
        <f t="shared" si="71"/>
        <v>0</v>
      </c>
      <c r="L500" s="271"/>
      <c r="M500" s="258"/>
      <c r="N500" s="86"/>
      <c r="O500" s="253"/>
      <c r="P500" s="253"/>
      <c r="Q500" s="253"/>
      <c r="R500" s="266"/>
      <c r="S500" s="261"/>
      <c r="T500" s="261"/>
      <c r="U500" s="261"/>
      <c r="V500" s="262"/>
      <c r="W500" s="262"/>
      <c r="X500" s="262"/>
      <c r="Y500" s="262"/>
      <c r="Z500" s="263"/>
      <c r="AA500" s="262"/>
      <c r="AB500" s="263"/>
      <c r="AC500" s="264"/>
      <c r="AD500" s="265"/>
    </row>
    <row r="501" spans="1:30" ht="15.75" hidden="1" thickBot="1">
      <c r="A501" s="252">
        <v>56933</v>
      </c>
      <c r="B501" s="40">
        <f t="shared" si="72"/>
        <v>494</v>
      </c>
      <c r="C501" s="37">
        <f t="shared" si="74"/>
        <v>0</v>
      </c>
      <c r="D501" s="41">
        <f t="shared" si="70"/>
        <v>0</v>
      </c>
      <c r="E501" s="38">
        <f t="shared" si="73"/>
        <v>0</v>
      </c>
      <c r="F501" s="39">
        <f t="shared" si="75"/>
        <v>0</v>
      </c>
      <c r="G501" s="39">
        <f t="shared" si="76"/>
        <v>0</v>
      </c>
      <c r="H501" s="345">
        <f t="shared" si="69"/>
        <v>0</v>
      </c>
      <c r="I501" s="346"/>
      <c r="J501" s="347"/>
      <c r="K501" s="42">
        <f t="shared" si="71"/>
        <v>0</v>
      </c>
      <c r="L501" s="271"/>
      <c r="M501" s="258"/>
      <c r="N501" s="86"/>
      <c r="O501" s="253"/>
      <c r="P501" s="253"/>
      <c r="Q501" s="253"/>
      <c r="R501" s="266"/>
      <c r="S501" s="261"/>
      <c r="T501" s="261"/>
      <c r="U501" s="261"/>
      <c r="V501" s="262"/>
      <c r="W501" s="262"/>
      <c r="X501" s="262"/>
      <c r="Y501" s="262"/>
      <c r="Z501" s="263"/>
      <c r="AA501" s="262"/>
      <c r="AB501" s="263"/>
      <c r="AC501" s="264"/>
      <c r="AD501" s="265"/>
    </row>
    <row r="502" spans="1:30" ht="15.75" hidden="1" thickBot="1">
      <c r="A502" s="252">
        <v>56963</v>
      </c>
      <c r="B502" s="40">
        <f t="shared" si="72"/>
        <v>495</v>
      </c>
      <c r="C502" s="37">
        <f t="shared" si="74"/>
        <v>0</v>
      </c>
      <c r="D502" s="41">
        <f t="shared" si="70"/>
        <v>0</v>
      </c>
      <c r="E502" s="38">
        <f t="shared" si="73"/>
        <v>0</v>
      </c>
      <c r="F502" s="39">
        <f t="shared" si="75"/>
        <v>0</v>
      </c>
      <c r="G502" s="39">
        <f t="shared" si="76"/>
        <v>0</v>
      </c>
      <c r="H502" s="345">
        <f t="shared" si="69"/>
        <v>0</v>
      </c>
      <c r="I502" s="346"/>
      <c r="J502" s="347"/>
      <c r="K502" s="42">
        <f t="shared" si="71"/>
        <v>0</v>
      </c>
      <c r="L502" s="271"/>
      <c r="M502" s="258"/>
      <c r="N502" s="86"/>
      <c r="O502" s="253"/>
      <c r="P502" s="253"/>
      <c r="Q502" s="253"/>
      <c r="R502" s="266"/>
      <c r="S502" s="261"/>
      <c r="T502" s="261"/>
      <c r="U502" s="261"/>
      <c r="V502" s="262"/>
      <c r="W502" s="262"/>
      <c r="X502" s="262"/>
      <c r="Y502" s="262"/>
      <c r="Z502" s="263"/>
      <c r="AA502" s="262"/>
      <c r="AB502" s="263"/>
      <c r="AC502" s="264"/>
      <c r="AD502" s="265"/>
    </row>
    <row r="503" spans="1:30" ht="15.75" hidden="1" thickBot="1">
      <c r="A503" s="252">
        <v>56994</v>
      </c>
      <c r="B503" s="40">
        <f t="shared" si="72"/>
        <v>496</v>
      </c>
      <c r="C503" s="37">
        <f t="shared" si="74"/>
        <v>0</v>
      </c>
      <c r="D503" s="41">
        <f t="shared" si="70"/>
        <v>0</v>
      </c>
      <c r="E503" s="38">
        <f t="shared" si="73"/>
        <v>0</v>
      </c>
      <c r="F503" s="39">
        <f t="shared" si="75"/>
        <v>0</v>
      </c>
      <c r="G503" s="39">
        <f t="shared" si="76"/>
        <v>0</v>
      </c>
      <c r="H503" s="345">
        <f t="shared" si="69"/>
        <v>0</v>
      </c>
      <c r="I503" s="346"/>
      <c r="J503" s="347"/>
      <c r="K503" s="42">
        <f t="shared" si="71"/>
        <v>0</v>
      </c>
      <c r="L503" s="271"/>
      <c r="M503" s="258"/>
      <c r="N503" s="86"/>
      <c r="O503" s="253"/>
      <c r="P503" s="253"/>
      <c r="Q503" s="253"/>
      <c r="R503" s="266"/>
      <c r="S503" s="261"/>
      <c r="T503" s="261"/>
      <c r="U503" s="261"/>
      <c r="V503" s="262"/>
      <c r="W503" s="262"/>
      <c r="X503" s="262"/>
      <c r="Y503" s="262"/>
      <c r="Z503" s="263"/>
      <c r="AA503" s="262"/>
      <c r="AB503" s="263"/>
      <c r="AC503" s="264"/>
      <c r="AD503" s="265"/>
    </row>
    <row r="504" spans="1:30" ht="15.75" hidden="1" thickBot="1">
      <c r="A504" s="252">
        <v>57025</v>
      </c>
      <c r="B504" s="40">
        <f t="shared" si="72"/>
        <v>497</v>
      </c>
      <c r="C504" s="37">
        <f t="shared" si="74"/>
        <v>0</v>
      </c>
      <c r="D504" s="41">
        <f t="shared" si="70"/>
        <v>0</v>
      </c>
      <c r="E504" s="38">
        <f t="shared" si="73"/>
        <v>0</v>
      </c>
      <c r="F504" s="39">
        <f t="shared" si="75"/>
        <v>0</v>
      </c>
      <c r="G504" s="39">
        <f t="shared" si="76"/>
        <v>0</v>
      </c>
      <c r="H504" s="345">
        <f t="shared" si="69"/>
        <v>0</v>
      </c>
      <c r="I504" s="346"/>
      <c r="J504" s="347"/>
      <c r="K504" s="42">
        <f t="shared" si="71"/>
        <v>0</v>
      </c>
      <c r="L504" s="271"/>
      <c r="M504" s="258"/>
      <c r="N504" s="86"/>
      <c r="O504" s="253"/>
      <c r="P504" s="253"/>
      <c r="Q504" s="253"/>
      <c r="R504" s="266"/>
      <c r="S504" s="261"/>
      <c r="T504" s="261"/>
      <c r="U504" s="261"/>
      <c r="V504" s="262"/>
      <c r="W504" s="262"/>
      <c r="X504" s="262"/>
      <c r="Y504" s="262"/>
      <c r="Z504" s="263"/>
      <c r="AA504" s="262"/>
      <c r="AB504" s="263"/>
      <c r="AC504" s="264"/>
      <c r="AD504" s="265"/>
    </row>
    <row r="505" spans="1:30" ht="15.75" hidden="1" thickBot="1">
      <c r="A505" s="252">
        <v>57054</v>
      </c>
      <c r="B505" s="40">
        <f t="shared" si="72"/>
        <v>498</v>
      </c>
      <c r="C505" s="37">
        <f t="shared" si="74"/>
        <v>0</v>
      </c>
      <c r="D505" s="41">
        <f t="shared" si="70"/>
        <v>0</v>
      </c>
      <c r="E505" s="38">
        <f t="shared" si="73"/>
        <v>0</v>
      </c>
      <c r="F505" s="39">
        <f t="shared" si="75"/>
        <v>0</v>
      </c>
      <c r="G505" s="39">
        <f t="shared" si="76"/>
        <v>0</v>
      </c>
      <c r="H505" s="345">
        <f t="shared" si="69"/>
        <v>0</v>
      </c>
      <c r="I505" s="346"/>
      <c r="J505" s="347"/>
      <c r="K505" s="42">
        <f t="shared" si="71"/>
        <v>0</v>
      </c>
      <c r="L505" s="271"/>
      <c r="M505" s="258"/>
      <c r="N505" s="86"/>
      <c r="O505" s="253"/>
      <c r="P505" s="253"/>
      <c r="Q505" s="253"/>
      <c r="R505" s="266"/>
      <c r="S505" s="261"/>
      <c r="T505" s="261"/>
      <c r="U505" s="261"/>
      <c r="V505" s="262"/>
      <c r="W505" s="262"/>
      <c r="X505" s="262"/>
      <c r="Y505" s="262"/>
      <c r="Z505" s="263"/>
      <c r="AA505" s="262"/>
      <c r="AB505" s="263"/>
      <c r="AC505" s="264"/>
      <c r="AD505" s="265"/>
    </row>
    <row r="506" spans="1:30" ht="15.75" hidden="1" thickBot="1">
      <c r="A506" s="252">
        <v>57085</v>
      </c>
      <c r="B506" s="40">
        <f t="shared" si="72"/>
        <v>499</v>
      </c>
      <c r="C506" s="37">
        <f t="shared" si="74"/>
        <v>0</v>
      </c>
      <c r="D506" s="41">
        <f t="shared" si="70"/>
        <v>0</v>
      </c>
      <c r="E506" s="38">
        <f t="shared" si="73"/>
        <v>0</v>
      </c>
      <c r="F506" s="39">
        <f t="shared" si="75"/>
        <v>0</v>
      </c>
      <c r="G506" s="39">
        <f t="shared" si="76"/>
        <v>0</v>
      </c>
      <c r="H506" s="345">
        <f t="shared" si="69"/>
        <v>0</v>
      </c>
      <c r="I506" s="346"/>
      <c r="J506" s="347"/>
      <c r="K506" s="42">
        <f t="shared" si="71"/>
        <v>0</v>
      </c>
      <c r="L506" s="271"/>
      <c r="M506" s="258"/>
      <c r="N506" s="86"/>
      <c r="O506" s="253"/>
      <c r="P506" s="253"/>
      <c r="Q506" s="253"/>
      <c r="R506" s="266"/>
      <c r="S506" s="261"/>
      <c r="T506" s="261"/>
      <c r="U506" s="261"/>
      <c r="V506" s="262"/>
      <c r="W506" s="262"/>
      <c r="X506" s="262"/>
      <c r="Y506" s="262"/>
      <c r="Z506" s="263"/>
      <c r="AA506" s="262"/>
      <c r="AB506" s="263"/>
      <c r="AC506" s="264"/>
      <c r="AD506" s="265"/>
    </row>
    <row r="507" spans="1:30" ht="15.75" hidden="1" thickBot="1">
      <c r="A507" s="252">
        <v>57115</v>
      </c>
      <c r="B507" s="40">
        <f t="shared" si="72"/>
        <v>500</v>
      </c>
      <c r="C507" s="37">
        <f t="shared" si="74"/>
        <v>0</v>
      </c>
      <c r="D507" s="41">
        <f t="shared" si="70"/>
        <v>0</v>
      </c>
      <c r="E507" s="38">
        <f t="shared" si="73"/>
        <v>0</v>
      </c>
      <c r="F507" s="39">
        <f t="shared" si="75"/>
        <v>0</v>
      </c>
      <c r="G507" s="39">
        <f t="shared" si="76"/>
        <v>0</v>
      </c>
      <c r="H507" s="345">
        <f t="shared" si="69"/>
        <v>0</v>
      </c>
      <c r="I507" s="346"/>
      <c r="J507" s="347"/>
      <c r="K507" s="42">
        <f t="shared" si="71"/>
        <v>0</v>
      </c>
      <c r="L507" s="271"/>
      <c r="M507" s="258"/>
      <c r="N507" s="86"/>
      <c r="O507" s="253"/>
      <c r="P507" s="253"/>
      <c r="Q507" s="253"/>
      <c r="R507" s="266"/>
      <c r="S507" s="261"/>
      <c r="T507" s="261"/>
      <c r="U507" s="261"/>
      <c r="V507" s="262"/>
      <c r="W507" s="262"/>
      <c r="X507" s="262"/>
      <c r="Y507" s="262"/>
      <c r="Z507" s="263"/>
      <c r="AA507" s="262"/>
      <c r="AB507" s="263"/>
      <c r="AC507" s="264"/>
      <c r="AD507" s="265"/>
    </row>
    <row r="508" spans="1:30" ht="15.75" hidden="1" thickBot="1">
      <c r="A508" s="252">
        <v>57146</v>
      </c>
      <c r="B508" s="40">
        <f t="shared" si="72"/>
        <v>501</v>
      </c>
      <c r="C508" s="37">
        <f t="shared" si="74"/>
        <v>0</v>
      </c>
      <c r="D508" s="41">
        <f t="shared" si="70"/>
        <v>0</v>
      </c>
      <c r="E508" s="38">
        <f t="shared" si="73"/>
        <v>0</v>
      </c>
      <c r="F508" s="39">
        <f t="shared" si="75"/>
        <v>0</v>
      </c>
      <c r="G508" s="39">
        <f t="shared" si="76"/>
        <v>0</v>
      </c>
      <c r="H508" s="345">
        <f t="shared" si="69"/>
        <v>0</v>
      </c>
      <c r="I508" s="346"/>
      <c r="J508" s="347"/>
      <c r="K508" s="42">
        <f t="shared" si="71"/>
        <v>0</v>
      </c>
      <c r="L508" s="271"/>
      <c r="M508" s="258"/>
      <c r="N508" s="86"/>
      <c r="O508" s="253"/>
      <c r="P508" s="253"/>
      <c r="Q508" s="253"/>
      <c r="R508" s="266"/>
      <c r="S508" s="261"/>
      <c r="T508" s="261"/>
      <c r="U508" s="261"/>
      <c r="V508" s="262"/>
      <c r="W508" s="262"/>
      <c r="X508" s="262"/>
      <c r="Y508" s="262"/>
      <c r="Z508" s="263"/>
      <c r="AA508" s="262"/>
      <c r="AB508" s="263"/>
      <c r="AC508" s="264"/>
      <c r="AD508" s="265"/>
    </row>
    <row r="509" spans="1:30" ht="15.75" hidden="1" thickBot="1">
      <c r="A509" s="252">
        <v>57176</v>
      </c>
      <c r="B509" s="40">
        <f t="shared" si="72"/>
        <v>502</v>
      </c>
      <c r="C509" s="37">
        <f t="shared" si="74"/>
        <v>0</v>
      </c>
      <c r="D509" s="41">
        <f t="shared" si="70"/>
        <v>0</v>
      </c>
      <c r="E509" s="38">
        <f t="shared" si="73"/>
        <v>0</v>
      </c>
      <c r="F509" s="39">
        <f t="shared" si="75"/>
        <v>0</v>
      </c>
      <c r="G509" s="39">
        <f t="shared" si="76"/>
        <v>0</v>
      </c>
      <c r="H509" s="345">
        <f t="shared" si="69"/>
        <v>0</v>
      </c>
      <c r="I509" s="346"/>
      <c r="J509" s="347"/>
      <c r="K509" s="42">
        <f t="shared" si="71"/>
        <v>0</v>
      </c>
      <c r="L509" s="271"/>
      <c r="M509" s="258"/>
      <c r="N509" s="86"/>
      <c r="O509" s="253"/>
      <c r="P509" s="253"/>
      <c r="Q509" s="253"/>
      <c r="R509" s="266"/>
      <c r="S509" s="261"/>
      <c r="T509" s="261"/>
      <c r="U509" s="261"/>
      <c r="V509" s="262"/>
      <c r="W509" s="262"/>
      <c r="X509" s="262"/>
      <c r="Y509" s="262"/>
      <c r="Z509" s="263"/>
      <c r="AA509" s="262"/>
      <c r="AB509" s="263"/>
      <c r="AC509" s="264"/>
      <c r="AD509" s="265"/>
    </row>
    <row r="510" spans="1:30" ht="15.75" hidden="1" thickBot="1">
      <c r="A510" s="252">
        <v>57207</v>
      </c>
      <c r="B510" s="40">
        <f t="shared" si="72"/>
        <v>503</v>
      </c>
      <c r="C510" s="37">
        <f t="shared" si="74"/>
        <v>0</v>
      </c>
      <c r="D510" s="41">
        <f t="shared" si="70"/>
        <v>0</v>
      </c>
      <c r="E510" s="38">
        <f t="shared" si="73"/>
        <v>0</v>
      </c>
      <c r="F510" s="39">
        <f t="shared" si="75"/>
        <v>0</v>
      </c>
      <c r="G510" s="39">
        <f t="shared" si="76"/>
        <v>0</v>
      </c>
      <c r="H510" s="345">
        <f t="shared" si="69"/>
        <v>0</v>
      </c>
      <c r="I510" s="346"/>
      <c r="J510" s="347"/>
      <c r="K510" s="42">
        <f t="shared" si="71"/>
        <v>0</v>
      </c>
      <c r="L510" s="271"/>
      <c r="M510" s="258"/>
      <c r="N510" s="86"/>
      <c r="O510" s="253"/>
      <c r="P510" s="253"/>
      <c r="Q510" s="253"/>
      <c r="R510" s="266"/>
      <c r="S510" s="261"/>
      <c r="T510" s="261"/>
      <c r="U510" s="261"/>
      <c r="V510" s="262"/>
      <c r="W510" s="262"/>
      <c r="X510" s="262"/>
      <c r="Y510" s="262"/>
      <c r="Z510" s="263"/>
      <c r="AA510" s="262"/>
      <c r="AB510" s="263"/>
      <c r="AC510" s="264"/>
      <c r="AD510" s="265"/>
    </row>
    <row r="511" spans="1:30" ht="15.75" hidden="1" thickBot="1">
      <c r="A511" s="252">
        <v>57238</v>
      </c>
      <c r="B511" s="40">
        <f t="shared" si="72"/>
        <v>504</v>
      </c>
      <c r="C511" s="37">
        <f t="shared" si="74"/>
        <v>0</v>
      </c>
      <c r="D511" s="41">
        <f t="shared" si="70"/>
        <v>0</v>
      </c>
      <c r="E511" s="38">
        <f t="shared" si="73"/>
        <v>0</v>
      </c>
      <c r="F511" s="39">
        <f t="shared" si="75"/>
        <v>0</v>
      </c>
      <c r="G511" s="39">
        <f t="shared" si="76"/>
        <v>0</v>
      </c>
      <c r="H511" s="345">
        <f t="shared" si="69"/>
        <v>0</v>
      </c>
      <c r="I511" s="346"/>
      <c r="J511" s="347"/>
      <c r="K511" s="42">
        <f t="shared" si="71"/>
        <v>0</v>
      </c>
      <c r="L511" s="271"/>
      <c r="M511" s="258"/>
      <c r="N511" s="86"/>
      <c r="O511" s="253"/>
      <c r="P511" s="253"/>
      <c r="Q511" s="253"/>
      <c r="R511" s="266"/>
      <c r="S511" s="261"/>
      <c r="T511" s="261"/>
      <c r="U511" s="261"/>
      <c r="V511" s="262"/>
      <c r="W511" s="262"/>
      <c r="X511" s="262"/>
      <c r="Y511" s="262"/>
      <c r="Z511" s="263"/>
      <c r="AA511" s="262"/>
      <c r="AB511" s="263"/>
      <c r="AC511" s="264"/>
      <c r="AD511" s="265"/>
    </row>
    <row r="512" spans="1:30" ht="15.75" hidden="1" thickBot="1">
      <c r="A512" s="252">
        <v>57268</v>
      </c>
      <c r="B512" s="40">
        <f t="shared" si="72"/>
        <v>505</v>
      </c>
      <c r="C512" s="37">
        <f t="shared" si="74"/>
        <v>0</v>
      </c>
      <c r="D512" s="41">
        <f t="shared" si="70"/>
        <v>0</v>
      </c>
      <c r="E512" s="38">
        <f t="shared" si="73"/>
        <v>0</v>
      </c>
      <c r="F512" s="39">
        <f t="shared" si="75"/>
        <v>0</v>
      </c>
      <c r="G512" s="39">
        <f t="shared" si="76"/>
        <v>0</v>
      </c>
      <c r="H512" s="345">
        <f t="shared" si="69"/>
        <v>0</v>
      </c>
      <c r="I512" s="346"/>
      <c r="J512" s="347"/>
      <c r="K512" s="42">
        <f t="shared" si="71"/>
        <v>0</v>
      </c>
      <c r="L512" s="271"/>
      <c r="M512" s="258"/>
      <c r="N512" s="86"/>
      <c r="O512" s="253"/>
      <c r="P512" s="253"/>
      <c r="Q512" s="253"/>
      <c r="R512" s="266"/>
      <c r="S512" s="261"/>
      <c r="T512" s="261"/>
      <c r="U512" s="261"/>
      <c r="V512" s="262"/>
      <c r="W512" s="262"/>
      <c r="X512" s="262"/>
      <c r="Y512" s="262"/>
      <c r="Z512" s="263"/>
      <c r="AA512" s="262"/>
      <c r="AB512" s="263"/>
      <c r="AC512" s="264"/>
      <c r="AD512" s="265"/>
    </row>
    <row r="513" spans="1:30" ht="15.75" hidden="1" thickBot="1">
      <c r="A513" s="252">
        <v>57299</v>
      </c>
      <c r="B513" s="40">
        <f t="shared" si="72"/>
        <v>506</v>
      </c>
      <c r="C513" s="37">
        <f t="shared" si="74"/>
        <v>0</v>
      </c>
      <c r="D513" s="41">
        <f t="shared" si="70"/>
        <v>0</v>
      </c>
      <c r="E513" s="38">
        <f t="shared" si="73"/>
        <v>0</v>
      </c>
      <c r="F513" s="39">
        <f t="shared" si="75"/>
        <v>0</v>
      </c>
      <c r="G513" s="39">
        <f t="shared" si="76"/>
        <v>0</v>
      </c>
      <c r="H513" s="345">
        <f t="shared" si="69"/>
        <v>0</v>
      </c>
      <c r="I513" s="346"/>
      <c r="J513" s="347"/>
      <c r="K513" s="42">
        <f t="shared" si="71"/>
        <v>0</v>
      </c>
      <c r="L513" s="271"/>
      <c r="M513" s="258"/>
      <c r="N513" s="86"/>
      <c r="O513" s="253"/>
      <c r="P513" s="253"/>
      <c r="Q513" s="253"/>
      <c r="R513" s="266"/>
      <c r="S513" s="261"/>
      <c r="T513" s="261"/>
      <c r="U513" s="261"/>
      <c r="V513" s="262"/>
      <c r="W513" s="262"/>
      <c r="X513" s="262"/>
      <c r="Y513" s="262"/>
      <c r="Z513" s="263"/>
      <c r="AA513" s="262"/>
      <c r="AB513" s="263"/>
      <c r="AC513" s="264"/>
      <c r="AD513" s="265"/>
    </row>
    <row r="514" spans="1:30" ht="15.75" hidden="1" thickBot="1">
      <c r="A514" s="252">
        <v>57329</v>
      </c>
      <c r="B514" s="40">
        <f t="shared" si="72"/>
        <v>507</v>
      </c>
      <c r="C514" s="37">
        <f t="shared" si="74"/>
        <v>0</v>
      </c>
      <c r="D514" s="41">
        <f t="shared" si="70"/>
        <v>0</v>
      </c>
      <c r="E514" s="38">
        <f t="shared" si="73"/>
        <v>0</v>
      </c>
      <c r="F514" s="39">
        <f t="shared" si="75"/>
        <v>0</v>
      </c>
      <c r="G514" s="39">
        <f t="shared" si="76"/>
        <v>0</v>
      </c>
      <c r="H514" s="345">
        <f t="shared" si="69"/>
        <v>0</v>
      </c>
      <c r="I514" s="346"/>
      <c r="J514" s="347"/>
      <c r="K514" s="42">
        <f t="shared" si="71"/>
        <v>0</v>
      </c>
      <c r="L514" s="271"/>
      <c r="M514" s="258"/>
      <c r="N514" s="86"/>
      <c r="O514" s="253"/>
      <c r="P514" s="253"/>
      <c r="Q514" s="253"/>
      <c r="R514" s="266"/>
      <c r="S514" s="261"/>
      <c r="T514" s="261"/>
      <c r="U514" s="261"/>
      <c r="V514" s="262"/>
      <c r="W514" s="262"/>
      <c r="X514" s="262"/>
      <c r="Y514" s="262"/>
      <c r="Z514" s="263"/>
      <c r="AA514" s="262"/>
      <c r="AB514" s="263"/>
      <c r="AC514" s="264"/>
      <c r="AD514" s="265"/>
    </row>
    <row r="515" spans="1:30" ht="15.75" hidden="1" thickBot="1">
      <c r="A515" s="252">
        <v>57360</v>
      </c>
      <c r="B515" s="40">
        <f t="shared" si="72"/>
        <v>508</v>
      </c>
      <c r="C515" s="37">
        <f t="shared" si="74"/>
        <v>0</v>
      </c>
      <c r="D515" s="41">
        <f t="shared" si="70"/>
        <v>0</v>
      </c>
      <c r="E515" s="38">
        <f t="shared" si="73"/>
        <v>0</v>
      </c>
      <c r="F515" s="39">
        <f t="shared" si="75"/>
        <v>0</v>
      </c>
      <c r="G515" s="39">
        <f t="shared" si="76"/>
        <v>0</v>
      </c>
      <c r="H515" s="345">
        <f t="shared" si="69"/>
        <v>0</v>
      </c>
      <c r="I515" s="346"/>
      <c r="J515" s="347"/>
      <c r="K515" s="42">
        <f t="shared" si="71"/>
        <v>0</v>
      </c>
      <c r="L515" s="271"/>
      <c r="M515" s="258"/>
      <c r="N515" s="86"/>
      <c r="O515" s="253"/>
      <c r="P515" s="253"/>
      <c r="Q515" s="253"/>
      <c r="R515" s="266"/>
      <c r="S515" s="261"/>
      <c r="T515" s="261"/>
      <c r="U515" s="261"/>
      <c r="V515" s="262"/>
      <c r="W515" s="262"/>
      <c r="X515" s="262"/>
      <c r="Y515" s="262"/>
      <c r="Z515" s="263"/>
      <c r="AA515" s="262"/>
      <c r="AB515" s="263"/>
      <c r="AC515" s="264"/>
      <c r="AD515" s="265"/>
    </row>
    <row r="516" spans="1:30" ht="15.75" hidden="1" thickBot="1">
      <c r="A516" s="252">
        <v>57391</v>
      </c>
      <c r="B516" s="40">
        <f t="shared" si="72"/>
        <v>509</v>
      </c>
      <c r="C516" s="37">
        <f t="shared" si="74"/>
        <v>0</v>
      </c>
      <c r="D516" s="41">
        <f t="shared" si="70"/>
        <v>0</v>
      </c>
      <c r="E516" s="38">
        <f t="shared" si="73"/>
        <v>0</v>
      </c>
      <c r="F516" s="39">
        <f t="shared" si="75"/>
        <v>0</v>
      </c>
      <c r="G516" s="39">
        <f t="shared" si="76"/>
        <v>0</v>
      </c>
      <c r="H516" s="345">
        <f t="shared" ref="H516:H579" si="77">IF(B516&lt;=$U$2,F516,IF(D516&lt;=G515,D516+F516,IF($Q$3=1,D516*(($F$3/12)/(1-(1+($F$3/12))^-($H$3-(B516-1)-0))),$B$3*(($F$3/12)/(1-(1+($F$3/12))^-($H$3-$U$2-0))))))</f>
        <v>0</v>
      </c>
      <c r="I516" s="346"/>
      <c r="J516" s="347"/>
      <c r="K516" s="42">
        <f t="shared" si="71"/>
        <v>0</v>
      </c>
      <c r="L516" s="271"/>
      <c r="M516" s="258"/>
      <c r="N516" s="86"/>
      <c r="O516" s="253"/>
      <c r="P516" s="253"/>
      <c r="Q516" s="253"/>
      <c r="R516" s="266"/>
      <c r="S516" s="261"/>
      <c r="T516" s="261"/>
      <c r="U516" s="261"/>
      <c r="V516" s="262"/>
      <c r="W516" s="262"/>
      <c r="X516" s="262"/>
      <c r="Y516" s="262"/>
      <c r="Z516" s="263"/>
      <c r="AA516" s="262"/>
      <c r="AB516" s="263"/>
      <c r="AC516" s="264"/>
      <c r="AD516" s="265"/>
    </row>
    <row r="517" spans="1:30" ht="15.75" hidden="1" thickBot="1">
      <c r="A517" s="252">
        <v>57419</v>
      </c>
      <c r="B517" s="40">
        <f t="shared" si="72"/>
        <v>510</v>
      </c>
      <c r="C517" s="37">
        <f t="shared" si="74"/>
        <v>0</v>
      </c>
      <c r="D517" s="41">
        <f t="shared" ref="D517:D580" si="78">IF(OR(D516&lt;0,D516&lt;H516),0,(IF(L516=0,D516-G516,D516-L516-G516)))</f>
        <v>0</v>
      </c>
      <c r="E517" s="38">
        <f t="shared" si="73"/>
        <v>0</v>
      </c>
      <c r="F517" s="39">
        <f t="shared" si="75"/>
        <v>0</v>
      </c>
      <c r="G517" s="39">
        <f t="shared" si="76"/>
        <v>0</v>
      </c>
      <c r="H517" s="345">
        <f t="shared" si="77"/>
        <v>0</v>
      </c>
      <c r="I517" s="346"/>
      <c r="J517" s="347"/>
      <c r="K517" s="42">
        <f t="shared" si="71"/>
        <v>0</v>
      </c>
      <c r="L517" s="271"/>
      <c r="M517" s="258"/>
      <c r="N517" s="86"/>
      <c r="O517" s="253"/>
      <c r="P517" s="253"/>
      <c r="Q517" s="253"/>
      <c r="R517" s="266"/>
      <c r="S517" s="261"/>
      <c r="T517" s="261"/>
      <c r="U517" s="261"/>
      <c r="V517" s="262"/>
      <c r="W517" s="262"/>
      <c r="X517" s="262"/>
      <c r="Y517" s="262"/>
      <c r="Z517" s="263"/>
      <c r="AA517" s="262"/>
      <c r="AB517" s="263"/>
      <c r="AC517" s="264"/>
      <c r="AD517" s="265"/>
    </row>
    <row r="518" spans="1:30" ht="15.75" hidden="1" thickBot="1">
      <c r="A518" s="252">
        <v>57450</v>
      </c>
      <c r="B518" s="40">
        <f t="shared" si="72"/>
        <v>511</v>
      </c>
      <c r="C518" s="37">
        <f t="shared" si="74"/>
        <v>0</v>
      </c>
      <c r="D518" s="41">
        <f t="shared" si="78"/>
        <v>0</v>
      </c>
      <c r="E518" s="38">
        <f t="shared" si="73"/>
        <v>0</v>
      </c>
      <c r="F518" s="39">
        <f t="shared" si="75"/>
        <v>0</v>
      </c>
      <c r="G518" s="39">
        <f t="shared" si="76"/>
        <v>0</v>
      </c>
      <c r="H518" s="345">
        <f t="shared" si="77"/>
        <v>0</v>
      </c>
      <c r="I518" s="346"/>
      <c r="J518" s="347"/>
      <c r="K518" s="42">
        <f t="shared" si="71"/>
        <v>0</v>
      </c>
      <c r="L518" s="271"/>
      <c r="M518" s="258"/>
      <c r="N518" s="86"/>
      <c r="O518" s="253"/>
      <c r="P518" s="253"/>
      <c r="Q518" s="253"/>
      <c r="R518" s="266"/>
      <c r="S518" s="261"/>
      <c r="T518" s="261"/>
      <c r="U518" s="261"/>
      <c r="V518" s="262"/>
      <c r="W518" s="262"/>
      <c r="X518" s="262"/>
      <c r="Y518" s="262"/>
      <c r="Z518" s="263"/>
      <c r="AA518" s="262"/>
      <c r="AB518" s="263"/>
      <c r="AC518" s="264"/>
      <c r="AD518" s="265"/>
    </row>
    <row r="519" spans="1:30" ht="15.75" hidden="1" thickBot="1">
      <c r="A519" s="252">
        <v>57480</v>
      </c>
      <c r="B519" s="40">
        <f t="shared" si="72"/>
        <v>512</v>
      </c>
      <c r="C519" s="37">
        <f t="shared" si="74"/>
        <v>0</v>
      </c>
      <c r="D519" s="41">
        <f t="shared" si="78"/>
        <v>0</v>
      </c>
      <c r="E519" s="38">
        <f t="shared" si="73"/>
        <v>0</v>
      </c>
      <c r="F519" s="39">
        <f t="shared" si="75"/>
        <v>0</v>
      </c>
      <c r="G519" s="39">
        <f t="shared" si="76"/>
        <v>0</v>
      </c>
      <c r="H519" s="345">
        <f t="shared" si="77"/>
        <v>0</v>
      </c>
      <c r="I519" s="346"/>
      <c r="J519" s="347"/>
      <c r="K519" s="42">
        <f t="shared" si="71"/>
        <v>0</v>
      </c>
      <c r="L519" s="271"/>
      <c r="M519" s="258"/>
      <c r="N519" s="86"/>
      <c r="O519" s="253"/>
      <c r="P519" s="253"/>
      <c r="Q519" s="253"/>
      <c r="R519" s="266"/>
      <c r="S519" s="261"/>
      <c r="T519" s="261"/>
      <c r="U519" s="261"/>
      <c r="V519" s="262"/>
      <c r="W519" s="262"/>
      <c r="X519" s="262"/>
      <c r="Y519" s="262"/>
      <c r="Z519" s="263"/>
      <c r="AA519" s="262"/>
      <c r="AB519" s="263"/>
      <c r="AC519" s="264"/>
      <c r="AD519" s="265"/>
    </row>
    <row r="520" spans="1:30" ht="15.75" hidden="1" thickBot="1">
      <c r="A520" s="252">
        <v>57511</v>
      </c>
      <c r="B520" s="40">
        <f t="shared" si="72"/>
        <v>513</v>
      </c>
      <c r="C520" s="37">
        <f t="shared" si="74"/>
        <v>0</v>
      </c>
      <c r="D520" s="41">
        <f t="shared" si="78"/>
        <v>0</v>
      </c>
      <c r="E520" s="38">
        <f t="shared" si="73"/>
        <v>0</v>
      </c>
      <c r="F520" s="39">
        <f t="shared" si="75"/>
        <v>0</v>
      </c>
      <c r="G520" s="39">
        <f t="shared" si="76"/>
        <v>0</v>
      </c>
      <c r="H520" s="345">
        <f t="shared" si="77"/>
        <v>0</v>
      </c>
      <c r="I520" s="346"/>
      <c r="J520" s="347"/>
      <c r="K520" s="42">
        <f t="shared" ref="K520:K583" si="79">IF(H520=0,0,H520+$O$2)</f>
        <v>0</v>
      </c>
      <c r="L520" s="271"/>
      <c r="M520" s="258"/>
      <c r="N520" s="86"/>
      <c r="O520" s="253"/>
      <c r="P520" s="253"/>
      <c r="Q520" s="253"/>
      <c r="R520" s="266"/>
      <c r="S520" s="261"/>
      <c r="T520" s="261"/>
      <c r="U520" s="261"/>
      <c r="V520" s="262"/>
      <c r="W520" s="262"/>
      <c r="X520" s="262"/>
      <c r="Y520" s="262"/>
      <c r="Z520" s="263"/>
      <c r="AA520" s="262"/>
      <c r="AB520" s="263"/>
      <c r="AC520" s="264"/>
      <c r="AD520" s="265"/>
    </row>
    <row r="521" spans="1:30" ht="15.75" hidden="1" thickBot="1">
      <c r="A521" s="252">
        <v>57541</v>
      </c>
      <c r="B521" s="40">
        <f t="shared" ref="B521:B584" si="80">B520+1</f>
        <v>514</v>
      </c>
      <c r="C521" s="37">
        <f t="shared" si="74"/>
        <v>0</v>
      </c>
      <c r="D521" s="41">
        <f t="shared" si="78"/>
        <v>0</v>
      </c>
      <c r="E521" s="38">
        <f t="shared" ref="E521:E584" si="81">IF(D521&gt;0,$O$2,0)</f>
        <v>0</v>
      </c>
      <c r="F521" s="39">
        <f t="shared" si="75"/>
        <v>0</v>
      </c>
      <c r="G521" s="39">
        <f t="shared" si="76"/>
        <v>0</v>
      </c>
      <c r="H521" s="345">
        <f t="shared" si="77"/>
        <v>0</v>
      </c>
      <c r="I521" s="346"/>
      <c r="J521" s="347"/>
      <c r="K521" s="42">
        <f t="shared" si="79"/>
        <v>0</v>
      </c>
      <c r="L521" s="271"/>
      <c r="M521" s="258"/>
      <c r="N521" s="86"/>
      <c r="O521" s="253"/>
      <c r="P521" s="253"/>
      <c r="Q521" s="253"/>
      <c r="R521" s="266"/>
      <c r="S521" s="261"/>
      <c r="T521" s="261"/>
      <c r="U521" s="261"/>
      <c r="V521" s="262"/>
      <c r="W521" s="262"/>
      <c r="X521" s="262"/>
      <c r="Y521" s="262"/>
      <c r="Z521" s="263"/>
      <c r="AA521" s="262"/>
      <c r="AB521" s="263"/>
      <c r="AC521" s="264"/>
      <c r="AD521" s="265"/>
    </row>
    <row r="522" spans="1:30" ht="15.75" hidden="1" thickBot="1">
      <c r="A522" s="252">
        <v>57572</v>
      </c>
      <c r="B522" s="40">
        <f t="shared" si="80"/>
        <v>515</v>
      </c>
      <c r="C522" s="37">
        <f t="shared" ref="C522:C585" si="82">D522-G522</f>
        <v>0</v>
      </c>
      <c r="D522" s="41">
        <f t="shared" si="78"/>
        <v>0</v>
      </c>
      <c r="E522" s="38">
        <f t="shared" si="81"/>
        <v>0</v>
      </c>
      <c r="F522" s="39">
        <f t="shared" ref="F522:F585" si="83">D522*($F$3/12)</f>
        <v>0</v>
      </c>
      <c r="G522" s="39">
        <f t="shared" si="76"/>
        <v>0</v>
      </c>
      <c r="H522" s="345">
        <f t="shared" si="77"/>
        <v>0</v>
      </c>
      <c r="I522" s="346"/>
      <c r="J522" s="347"/>
      <c r="K522" s="42">
        <f t="shared" si="79"/>
        <v>0</v>
      </c>
      <c r="L522" s="271"/>
      <c r="M522" s="258"/>
      <c r="N522" s="86"/>
      <c r="O522" s="253"/>
      <c r="P522" s="253"/>
      <c r="Q522" s="253"/>
      <c r="R522" s="266"/>
      <c r="S522" s="261"/>
      <c r="T522" s="261"/>
      <c r="U522" s="261"/>
      <c r="V522" s="262"/>
      <c r="W522" s="262"/>
      <c r="X522" s="262"/>
      <c r="Y522" s="262"/>
      <c r="Z522" s="263"/>
      <c r="AA522" s="262"/>
      <c r="AB522" s="263"/>
      <c r="AC522" s="264"/>
      <c r="AD522" s="265"/>
    </row>
    <row r="523" spans="1:30" ht="15.75" hidden="1" thickBot="1">
      <c r="A523" s="252">
        <v>57603</v>
      </c>
      <c r="B523" s="40">
        <f t="shared" si="80"/>
        <v>516</v>
      </c>
      <c r="C523" s="37">
        <f t="shared" si="82"/>
        <v>0</v>
      </c>
      <c r="D523" s="41">
        <f t="shared" si="78"/>
        <v>0</v>
      </c>
      <c r="E523" s="38">
        <f t="shared" si="81"/>
        <v>0</v>
      </c>
      <c r="F523" s="39">
        <f t="shared" si="83"/>
        <v>0</v>
      </c>
      <c r="G523" s="39">
        <f t="shared" si="76"/>
        <v>0</v>
      </c>
      <c r="H523" s="345">
        <f t="shared" si="77"/>
        <v>0</v>
      </c>
      <c r="I523" s="346"/>
      <c r="J523" s="347"/>
      <c r="K523" s="42">
        <f t="shared" si="79"/>
        <v>0</v>
      </c>
      <c r="L523" s="271"/>
      <c r="M523" s="258"/>
      <c r="N523" s="86"/>
      <c r="O523" s="253"/>
      <c r="P523" s="253"/>
      <c r="Q523" s="253"/>
      <c r="R523" s="266"/>
      <c r="S523" s="261"/>
      <c r="T523" s="261"/>
      <c r="U523" s="261"/>
      <c r="V523" s="262"/>
      <c r="W523" s="262"/>
      <c r="X523" s="262"/>
      <c r="Y523" s="262"/>
      <c r="Z523" s="263"/>
      <c r="AA523" s="262"/>
      <c r="AB523" s="263"/>
      <c r="AC523" s="264"/>
      <c r="AD523" s="265"/>
    </row>
    <row r="524" spans="1:30" ht="15.75" hidden="1" thickBot="1">
      <c r="A524" s="252">
        <v>57633</v>
      </c>
      <c r="B524" s="40">
        <f t="shared" si="80"/>
        <v>517</v>
      </c>
      <c r="C524" s="37">
        <f t="shared" si="82"/>
        <v>0</v>
      </c>
      <c r="D524" s="41">
        <f t="shared" si="78"/>
        <v>0</v>
      </c>
      <c r="E524" s="38">
        <f t="shared" si="81"/>
        <v>0</v>
      </c>
      <c r="F524" s="39">
        <f t="shared" si="83"/>
        <v>0</v>
      </c>
      <c r="G524" s="39">
        <f t="shared" si="76"/>
        <v>0</v>
      </c>
      <c r="H524" s="345">
        <f t="shared" si="77"/>
        <v>0</v>
      </c>
      <c r="I524" s="346"/>
      <c r="J524" s="347"/>
      <c r="K524" s="42">
        <f t="shared" si="79"/>
        <v>0</v>
      </c>
      <c r="L524" s="271"/>
      <c r="M524" s="258"/>
      <c r="N524" s="86"/>
      <c r="O524" s="253"/>
      <c r="P524" s="253"/>
      <c r="Q524" s="253"/>
      <c r="R524" s="266"/>
      <c r="S524" s="261"/>
      <c r="T524" s="261"/>
      <c r="U524" s="261"/>
      <c r="V524" s="262"/>
      <c r="W524" s="262"/>
      <c r="X524" s="262"/>
      <c r="Y524" s="262"/>
      <c r="Z524" s="263"/>
      <c r="AA524" s="262"/>
      <c r="AB524" s="263"/>
      <c r="AC524" s="264"/>
      <c r="AD524" s="265"/>
    </row>
    <row r="525" spans="1:30" ht="15.75" hidden="1" thickBot="1">
      <c r="A525" s="252">
        <v>57664</v>
      </c>
      <c r="B525" s="40">
        <f t="shared" si="80"/>
        <v>518</v>
      </c>
      <c r="C525" s="37">
        <f t="shared" si="82"/>
        <v>0</v>
      </c>
      <c r="D525" s="41">
        <f t="shared" si="78"/>
        <v>0</v>
      </c>
      <c r="E525" s="38">
        <f t="shared" si="81"/>
        <v>0</v>
      </c>
      <c r="F525" s="39">
        <f t="shared" si="83"/>
        <v>0</v>
      </c>
      <c r="G525" s="39">
        <f t="shared" si="76"/>
        <v>0</v>
      </c>
      <c r="H525" s="345">
        <f t="shared" si="77"/>
        <v>0</v>
      </c>
      <c r="I525" s="346"/>
      <c r="J525" s="347"/>
      <c r="K525" s="42">
        <f t="shared" si="79"/>
        <v>0</v>
      </c>
      <c r="L525" s="271"/>
      <c r="M525" s="258"/>
      <c r="N525" s="86"/>
      <c r="O525" s="253"/>
      <c r="P525" s="253"/>
      <c r="Q525" s="253"/>
      <c r="R525" s="266"/>
      <c r="S525" s="261"/>
      <c r="T525" s="261"/>
      <c r="U525" s="261"/>
      <c r="V525" s="262"/>
      <c r="W525" s="262"/>
      <c r="X525" s="262"/>
      <c r="Y525" s="262"/>
      <c r="Z525" s="263"/>
      <c r="AA525" s="262"/>
      <c r="AB525" s="263"/>
      <c r="AC525" s="264"/>
      <c r="AD525" s="265"/>
    </row>
    <row r="526" spans="1:30" ht="15.75" hidden="1" thickBot="1">
      <c r="A526" s="252">
        <v>57694</v>
      </c>
      <c r="B526" s="40">
        <f t="shared" si="80"/>
        <v>519</v>
      </c>
      <c r="C526" s="37">
        <f t="shared" si="82"/>
        <v>0</v>
      </c>
      <c r="D526" s="41">
        <f t="shared" si="78"/>
        <v>0</v>
      </c>
      <c r="E526" s="38">
        <f t="shared" si="81"/>
        <v>0</v>
      </c>
      <c r="F526" s="39">
        <f t="shared" si="83"/>
        <v>0</v>
      </c>
      <c r="G526" s="39">
        <f t="shared" si="76"/>
        <v>0</v>
      </c>
      <c r="H526" s="345">
        <f t="shared" si="77"/>
        <v>0</v>
      </c>
      <c r="I526" s="346"/>
      <c r="J526" s="347"/>
      <c r="K526" s="42">
        <f t="shared" si="79"/>
        <v>0</v>
      </c>
      <c r="L526" s="271"/>
      <c r="M526" s="258"/>
      <c r="N526" s="86"/>
      <c r="O526" s="253"/>
      <c r="P526" s="253"/>
      <c r="Q526" s="253"/>
      <c r="R526" s="266"/>
      <c r="S526" s="261"/>
      <c r="T526" s="261"/>
      <c r="U526" s="261"/>
      <c r="V526" s="262"/>
      <c r="W526" s="262"/>
      <c r="X526" s="262"/>
      <c r="Y526" s="262"/>
      <c r="Z526" s="263"/>
      <c r="AA526" s="262"/>
      <c r="AB526" s="263"/>
      <c r="AC526" s="264"/>
      <c r="AD526" s="265"/>
    </row>
    <row r="527" spans="1:30" ht="15.75" hidden="1" thickBot="1">
      <c r="A527" s="252">
        <v>57725</v>
      </c>
      <c r="B527" s="40">
        <f t="shared" si="80"/>
        <v>520</v>
      </c>
      <c r="C527" s="37">
        <f t="shared" si="82"/>
        <v>0</v>
      </c>
      <c r="D527" s="41">
        <f t="shared" si="78"/>
        <v>0</v>
      </c>
      <c r="E527" s="38">
        <f t="shared" si="81"/>
        <v>0</v>
      </c>
      <c r="F527" s="39">
        <f t="shared" si="83"/>
        <v>0</v>
      </c>
      <c r="G527" s="39">
        <f t="shared" si="76"/>
        <v>0</v>
      </c>
      <c r="H527" s="345">
        <f t="shared" si="77"/>
        <v>0</v>
      </c>
      <c r="I527" s="346"/>
      <c r="J527" s="347"/>
      <c r="K527" s="42">
        <f t="shared" si="79"/>
        <v>0</v>
      </c>
      <c r="L527" s="271"/>
      <c r="M527" s="258"/>
      <c r="N527" s="86"/>
      <c r="O527" s="253"/>
      <c r="P527" s="253"/>
      <c r="Q527" s="253"/>
      <c r="R527" s="266"/>
      <c r="S527" s="261"/>
      <c r="T527" s="261"/>
      <c r="U527" s="261"/>
      <c r="V527" s="262"/>
      <c r="W527" s="262"/>
      <c r="X527" s="262"/>
      <c r="Y527" s="262"/>
      <c r="Z527" s="263"/>
      <c r="AA527" s="262"/>
      <c r="AB527" s="263"/>
      <c r="AC527" s="264"/>
      <c r="AD527" s="265"/>
    </row>
    <row r="528" spans="1:30" ht="15.75" hidden="1" thickBot="1">
      <c r="A528" s="252">
        <v>57756</v>
      </c>
      <c r="B528" s="40">
        <f t="shared" si="80"/>
        <v>521</v>
      </c>
      <c r="C528" s="37">
        <f t="shared" si="82"/>
        <v>0</v>
      </c>
      <c r="D528" s="41">
        <f t="shared" si="78"/>
        <v>0</v>
      </c>
      <c r="E528" s="38">
        <f t="shared" si="81"/>
        <v>0</v>
      </c>
      <c r="F528" s="39">
        <f t="shared" si="83"/>
        <v>0</v>
      </c>
      <c r="G528" s="39">
        <f t="shared" si="76"/>
        <v>0</v>
      </c>
      <c r="H528" s="345">
        <f t="shared" si="77"/>
        <v>0</v>
      </c>
      <c r="I528" s="346"/>
      <c r="J528" s="347"/>
      <c r="K528" s="42">
        <f t="shared" si="79"/>
        <v>0</v>
      </c>
      <c r="L528" s="271"/>
      <c r="M528" s="258"/>
      <c r="N528" s="86"/>
      <c r="O528" s="253"/>
      <c r="P528" s="253"/>
      <c r="Q528" s="253"/>
      <c r="R528" s="266"/>
      <c r="S528" s="261"/>
      <c r="T528" s="261"/>
      <c r="U528" s="261"/>
      <c r="V528" s="262"/>
      <c r="W528" s="262"/>
      <c r="X528" s="262"/>
      <c r="Y528" s="262"/>
      <c r="Z528" s="263"/>
      <c r="AA528" s="262"/>
      <c r="AB528" s="263"/>
      <c r="AC528" s="264"/>
      <c r="AD528" s="265"/>
    </row>
    <row r="529" spans="1:30" ht="15.75" hidden="1" thickBot="1">
      <c r="A529" s="252">
        <v>57784</v>
      </c>
      <c r="B529" s="40">
        <f t="shared" si="80"/>
        <v>522</v>
      </c>
      <c r="C529" s="37">
        <f t="shared" si="82"/>
        <v>0</v>
      </c>
      <c r="D529" s="41">
        <f t="shared" si="78"/>
        <v>0</v>
      </c>
      <c r="E529" s="38">
        <f t="shared" si="81"/>
        <v>0</v>
      </c>
      <c r="F529" s="39">
        <f t="shared" si="83"/>
        <v>0</v>
      </c>
      <c r="G529" s="39">
        <f t="shared" si="76"/>
        <v>0</v>
      </c>
      <c r="H529" s="345">
        <f t="shared" si="77"/>
        <v>0</v>
      </c>
      <c r="I529" s="346"/>
      <c r="J529" s="347"/>
      <c r="K529" s="42">
        <f t="shared" si="79"/>
        <v>0</v>
      </c>
      <c r="L529" s="271"/>
      <c r="M529" s="258"/>
      <c r="N529" s="86"/>
      <c r="O529" s="253"/>
      <c r="P529" s="253"/>
      <c r="Q529" s="253"/>
      <c r="R529" s="266"/>
      <c r="S529" s="261"/>
      <c r="T529" s="261"/>
      <c r="U529" s="261"/>
      <c r="V529" s="262"/>
      <c r="W529" s="262"/>
      <c r="X529" s="262"/>
      <c r="Y529" s="262"/>
      <c r="Z529" s="263"/>
      <c r="AA529" s="262"/>
      <c r="AB529" s="263"/>
      <c r="AC529" s="264"/>
      <c r="AD529" s="265"/>
    </row>
    <row r="530" spans="1:30" ht="15.75" hidden="1" thickBot="1">
      <c r="A530" s="252">
        <v>57815</v>
      </c>
      <c r="B530" s="40">
        <f t="shared" si="80"/>
        <v>523</v>
      </c>
      <c r="C530" s="37">
        <f t="shared" si="82"/>
        <v>0</v>
      </c>
      <c r="D530" s="41">
        <f t="shared" si="78"/>
        <v>0</v>
      </c>
      <c r="E530" s="38">
        <f t="shared" si="81"/>
        <v>0</v>
      </c>
      <c r="F530" s="39">
        <f t="shared" si="83"/>
        <v>0</v>
      </c>
      <c r="G530" s="39">
        <f t="shared" si="76"/>
        <v>0</v>
      </c>
      <c r="H530" s="345">
        <f t="shared" si="77"/>
        <v>0</v>
      </c>
      <c r="I530" s="346"/>
      <c r="J530" s="347"/>
      <c r="K530" s="42">
        <f t="shared" si="79"/>
        <v>0</v>
      </c>
      <c r="L530" s="271"/>
      <c r="M530" s="258"/>
      <c r="N530" s="86"/>
      <c r="O530" s="253"/>
      <c r="P530" s="253"/>
      <c r="Q530" s="253"/>
      <c r="R530" s="266"/>
      <c r="S530" s="261"/>
      <c r="T530" s="261"/>
      <c r="U530" s="261"/>
      <c r="V530" s="262"/>
      <c r="W530" s="262"/>
      <c r="X530" s="262"/>
      <c r="Y530" s="262"/>
      <c r="Z530" s="263"/>
      <c r="AA530" s="262"/>
      <c r="AB530" s="263"/>
      <c r="AC530" s="264"/>
      <c r="AD530" s="265"/>
    </row>
    <row r="531" spans="1:30" ht="15.75" hidden="1" thickBot="1">
      <c r="A531" s="252">
        <v>57845</v>
      </c>
      <c r="B531" s="40">
        <f t="shared" si="80"/>
        <v>524</v>
      </c>
      <c r="C531" s="37">
        <f t="shared" si="82"/>
        <v>0</v>
      </c>
      <c r="D531" s="41">
        <f t="shared" si="78"/>
        <v>0</v>
      </c>
      <c r="E531" s="38">
        <f t="shared" si="81"/>
        <v>0</v>
      </c>
      <c r="F531" s="39">
        <f t="shared" si="83"/>
        <v>0</v>
      </c>
      <c r="G531" s="39">
        <f t="shared" si="76"/>
        <v>0</v>
      </c>
      <c r="H531" s="345">
        <f t="shared" si="77"/>
        <v>0</v>
      </c>
      <c r="I531" s="346"/>
      <c r="J531" s="347"/>
      <c r="K531" s="42">
        <f t="shared" si="79"/>
        <v>0</v>
      </c>
      <c r="L531" s="271"/>
      <c r="M531" s="258"/>
      <c r="N531" s="86"/>
      <c r="O531" s="253"/>
      <c r="P531" s="253"/>
      <c r="Q531" s="253"/>
      <c r="R531" s="266"/>
      <c r="S531" s="261"/>
      <c r="T531" s="261"/>
      <c r="U531" s="261"/>
      <c r="V531" s="262"/>
      <c r="W531" s="262"/>
      <c r="X531" s="262"/>
      <c r="Y531" s="262"/>
      <c r="Z531" s="263"/>
      <c r="AA531" s="262"/>
      <c r="AB531" s="263"/>
      <c r="AC531" s="264"/>
      <c r="AD531" s="265"/>
    </row>
    <row r="532" spans="1:30" ht="15.75" hidden="1" thickBot="1">
      <c r="A532" s="252">
        <v>57876</v>
      </c>
      <c r="B532" s="40">
        <f t="shared" si="80"/>
        <v>525</v>
      </c>
      <c r="C532" s="37">
        <f t="shared" si="82"/>
        <v>0</v>
      </c>
      <c r="D532" s="41">
        <f t="shared" si="78"/>
        <v>0</v>
      </c>
      <c r="E532" s="38">
        <f t="shared" si="81"/>
        <v>0</v>
      </c>
      <c r="F532" s="39">
        <f t="shared" si="83"/>
        <v>0</v>
      </c>
      <c r="G532" s="39">
        <f t="shared" si="76"/>
        <v>0</v>
      </c>
      <c r="H532" s="345">
        <f t="shared" si="77"/>
        <v>0</v>
      </c>
      <c r="I532" s="346"/>
      <c r="J532" s="347"/>
      <c r="K532" s="42">
        <f t="shared" si="79"/>
        <v>0</v>
      </c>
      <c r="L532" s="271"/>
      <c r="M532" s="258"/>
      <c r="N532" s="86"/>
      <c r="O532" s="253"/>
      <c r="P532" s="253"/>
      <c r="Q532" s="253"/>
      <c r="R532" s="266"/>
      <c r="S532" s="261"/>
      <c r="T532" s="261"/>
      <c r="U532" s="261"/>
      <c r="V532" s="262"/>
      <c r="W532" s="262"/>
      <c r="X532" s="262"/>
      <c r="Y532" s="262"/>
      <c r="Z532" s="263"/>
      <c r="AA532" s="262"/>
      <c r="AB532" s="263"/>
      <c r="AC532" s="264"/>
      <c r="AD532" s="265"/>
    </row>
    <row r="533" spans="1:30" ht="15.75" hidden="1" thickBot="1">
      <c r="A533" s="252">
        <v>57906</v>
      </c>
      <c r="B533" s="40">
        <f t="shared" si="80"/>
        <v>526</v>
      </c>
      <c r="C533" s="37">
        <f t="shared" si="82"/>
        <v>0</v>
      </c>
      <c r="D533" s="41">
        <f t="shared" si="78"/>
        <v>0</v>
      </c>
      <c r="E533" s="38">
        <f t="shared" si="81"/>
        <v>0</v>
      </c>
      <c r="F533" s="39">
        <f t="shared" si="83"/>
        <v>0</v>
      </c>
      <c r="G533" s="39">
        <f t="shared" si="76"/>
        <v>0</v>
      </c>
      <c r="H533" s="345">
        <f t="shared" si="77"/>
        <v>0</v>
      </c>
      <c r="I533" s="346"/>
      <c r="J533" s="347"/>
      <c r="K533" s="42">
        <f t="shared" si="79"/>
        <v>0</v>
      </c>
      <c r="L533" s="271"/>
      <c r="M533" s="258"/>
      <c r="N533" s="86"/>
      <c r="O533" s="253"/>
      <c r="P533" s="253"/>
      <c r="Q533" s="253"/>
      <c r="R533" s="266"/>
      <c r="S533" s="261"/>
      <c r="T533" s="261"/>
      <c r="U533" s="261"/>
      <c r="V533" s="262"/>
      <c r="W533" s="262"/>
      <c r="X533" s="262"/>
      <c r="Y533" s="262"/>
      <c r="Z533" s="263"/>
      <c r="AA533" s="262"/>
      <c r="AB533" s="263"/>
      <c r="AC533" s="264"/>
      <c r="AD533" s="265"/>
    </row>
    <row r="534" spans="1:30" ht="15.75" hidden="1" thickBot="1">
      <c r="A534" s="252">
        <v>57937</v>
      </c>
      <c r="B534" s="40">
        <f t="shared" si="80"/>
        <v>527</v>
      </c>
      <c r="C534" s="37">
        <f t="shared" si="82"/>
        <v>0</v>
      </c>
      <c r="D534" s="41">
        <f t="shared" si="78"/>
        <v>0</v>
      </c>
      <c r="E534" s="38">
        <f t="shared" si="81"/>
        <v>0</v>
      </c>
      <c r="F534" s="39">
        <f t="shared" si="83"/>
        <v>0</v>
      </c>
      <c r="G534" s="39">
        <f t="shared" si="76"/>
        <v>0</v>
      </c>
      <c r="H534" s="345">
        <f t="shared" si="77"/>
        <v>0</v>
      </c>
      <c r="I534" s="346"/>
      <c r="J534" s="347"/>
      <c r="K534" s="42">
        <f t="shared" si="79"/>
        <v>0</v>
      </c>
      <c r="L534" s="271"/>
      <c r="M534" s="258"/>
      <c r="N534" s="86"/>
      <c r="O534" s="253"/>
      <c r="P534" s="253"/>
      <c r="Q534" s="253"/>
      <c r="R534" s="266"/>
      <c r="S534" s="261"/>
      <c r="T534" s="261"/>
      <c r="U534" s="261"/>
      <c r="V534" s="262"/>
      <c r="W534" s="262"/>
      <c r="X534" s="262"/>
      <c r="Y534" s="262"/>
      <c r="Z534" s="263"/>
      <c r="AA534" s="262"/>
      <c r="AB534" s="263"/>
      <c r="AC534" s="264"/>
      <c r="AD534" s="265"/>
    </row>
    <row r="535" spans="1:30" ht="15.75" hidden="1" thickBot="1">
      <c r="A535" s="252">
        <v>57968</v>
      </c>
      <c r="B535" s="40">
        <f t="shared" si="80"/>
        <v>528</v>
      </c>
      <c r="C535" s="37">
        <f t="shared" si="82"/>
        <v>0</v>
      </c>
      <c r="D535" s="41">
        <f t="shared" si="78"/>
        <v>0</v>
      </c>
      <c r="E535" s="38">
        <f t="shared" si="81"/>
        <v>0</v>
      </c>
      <c r="F535" s="39">
        <f t="shared" si="83"/>
        <v>0</v>
      </c>
      <c r="G535" s="39">
        <f t="shared" si="76"/>
        <v>0</v>
      </c>
      <c r="H535" s="345">
        <f t="shared" si="77"/>
        <v>0</v>
      </c>
      <c r="I535" s="346"/>
      <c r="J535" s="347"/>
      <c r="K535" s="42">
        <f t="shared" si="79"/>
        <v>0</v>
      </c>
      <c r="L535" s="271"/>
      <c r="M535" s="258"/>
      <c r="N535" s="86"/>
      <c r="O535" s="253"/>
      <c r="P535" s="253"/>
      <c r="Q535" s="253"/>
      <c r="R535" s="266"/>
      <c r="S535" s="261"/>
      <c r="T535" s="261"/>
      <c r="U535" s="261"/>
      <c r="V535" s="262"/>
      <c r="W535" s="262"/>
      <c r="X535" s="262"/>
      <c r="Y535" s="262"/>
      <c r="Z535" s="263"/>
      <c r="AA535" s="262"/>
      <c r="AB535" s="263"/>
      <c r="AC535" s="264"/>
      <c r="AD535" s="265"/>
    </row>
    <row r="536" spans="1:30" ht="15.75" hidden="1" thickBot="1">
      <c r="A536" s="252">
        <v>57998</v>
      </c>
      <c r="B536" s="40">
        <f t="shared" si="80"/>
        <v>529</v>
      </c>
      <c r="C536" s="37">
        <f t="shared" si="82"/>
        <v>0</v>
      </c>
      <c r="D536" s="41">
        <f t="shared" si="78"/>
        <v>0</v>
      </c>
      <c r="E536" s="38">
        <f t="shared" si="81"/>
        <v>0</v>
      </c>
      <c r="F536" s="39">
        <f t="shared" si="83"/>
        <v>0</v>
      </c>
      <c r="G536" s="39">
        <f t="shared" si="76"/>
        <v>0</v>
      </c>
      <c r="H536" s="345">
        <f t="shared" si="77"/>
        <v>0</v>
      </c>
      <c r="I536" s="346"/>
      <c r="J536" s="347"/>
      <c r="K536" s="42">
        <f t="shared" si="79"/>
        <v>0</v>
      </c>
      <c r="L536" s="271"/>
      <c r="M536" s="258"/>
      <c r="N536" s="86"/>
      <c r="O536" s="253"/>
      <c r="P536" s="253"/>
      <c r="Q536" s="253"/>
      <c r="R536" s="266"/>
      <c r="S536" s="261"/>
      <c r="T536" s="261"/>
      <c r="U536" s="261"/>
      <c r="V536" s="262"/>
      <c r="W536" s="262"/>
      <c r="X536" s="262"/>
      <c r="Y536" s="262"/>
      <c r="Z536" s="263"/>
      <c r="AA536" s="262"/>
      <c r="AB536" s="263"/>
      <c r="AC536" s="264"/>
      <c r="AD536" s="265"/>
    </row>
    <row r="537" spans="1:30" ht="15.75" hidden="1" thickBot="1">
      <c r="A537" s="252">
        <v>58029</v>
      </c>
      <c r="B537" s="40">
        <f t="shared" si="80"/>
        <v>530</v>
      </c>
      <c r="C537" s="37">
        <f t="shared" si="82"/>
        <v>0</v>
      </c>
      <c r="D537" s="41">
        <f t="shared" si="78"/>
        <v>0</v>
      </c>
      <c r="E537" s="38">
        <f t="shared" si="81"/>
        <v>0</v>
      </c>
      <c r="F537" s="39">
        <f t="shared" si="83"/>
        <v>0</v>
      </c>
      <c r="G537" s="39">
        <f t="shared" si="76"/>
        <v>0</v>
      </c>
      <c r="H537" s="345">
        <f t="shared" si="77"/>
        <v>0</v>
      </c>
      <c r="I537" s="346"/>
      <c r="J537" s="347"/>
      <c r="K537" s="42">
        <f t="shared" si="79"/>
        <v>0</v>
      </c>
      <c r="L537" s="271"/>
      <c r="M537" s="258"/>
      <c r="N537" s="86"/>
      <c r="O537" s="253"/>
      <c r="P537" s="253"/>
      <c r="Q537" s="253"/>
      <c r="R537" s="266"/>
      <c r="S537" s="261"/>
      <c r="T537" s="261"/>
      <c r="U537" s="261"/>
      <c r="V537" s="262"/>
      <c r="W537" s="262"/>
      <c r="X537" s="262"/>
      <c r="Y537" s="262"/>
      <c r="Z537" s="263"/>
      <c r="AA537" s="262"/>
      <c r="AB537" s="263"/>
      <c r="AC537" s="264"/>
      <c r="AD537" s="265"/>
    </row>
    <row r="538" spans="1:30" ht="15.75" hidden="1" thickBot="1">
      <c r="A538" s="252">
        <v>58059</v>
      </c>
      <c r="B538" s="40">
        <f t="shared" si="80"/>
        <v>531</v>
      </c>
      <c r="C538" s="37">
        <f t="shared" si="82"/>
        <v>0</v>
      </c>
      <c r="D538" s="41">
        <f t="shared" si="78"/>
        <v>0</v>
      </c>
      <c r="E538" s="38">
        <f t="shared" si="81"/>
        <v>0</v>
      </c>
      <c r="F538" s="39">
        <f t="shared" si="83"/>
        <v>0</v>
      </c>
      <c r="G538" s="39">
        <f t="shared" ref="G538:G601" si="84">IF(D538&lt;=G537,D538,H538-F538)</f>
        <v>0</v>
      </c>
      <c r="H538" s="345">
        <f t="shared" si="77"/>
        <v>0</v>
      </c>
      <c r="I538" s="346"/>
      <c r="J538" s="347"/>
      <c r="K538" s="42">
        <f t="shared" si="79"/>
        <v>0</v>
      </c>
      <c r="L538" s="271"/>
      <c r="M538" s="258"/>
      <c r="N538" s="86"/>
      <c r="O538" s="253"/>
      <c r="P538" s="253"/>
      <c r="Q538" s="253"/>
      <c r="R538" s="266"/>
      <c r="S538" s="261"/>
      <c r="T538" s="261"/>
      <c r="U538" s="261"/>
      <c r="V538" s="262"/>
      <c r="W538" s="262"/>
      <c r="X538" s="262"/>
      <c r="Y538" s="262"/>
      <c r="Z538" s="263"/>
      <c r="AA538" s="262"/>
      <c r="AB538" s="263"/>
      <c r="AC538" s="264"/>
      <c r="AD538" s="265"/>
    </row>
    <row r="539" spans="1:30" ht="15.75" hidden="1" thickBot="1">
      <c r="A539" s="252">
        <v>58090</v>
      </c>
      <c r="B539" s="40">
        <f t="shared" si="80"/>
        <v>532</v>
      </c>
      <c r="C539" s="37">
        <f t="shared" si="82"/>
        <v>0</v>
      </c>
      <c r="D539" s="41">
        <f t="shared" si="78"/>
        <v>0</v>
      </c>
      <c r="E539" s="38">
        <f t="shared" si="81"/>
        <v>0</v>
      </c>
      <c r="F539" s="39">
        <f t="shared" si="83"/>
        <v>0</v>
      </c>
      <c r="G539" s="39">
        <f t="shared" si="84"/>
        <v>0</v>
      </c>
      <c r="H539" s="345">
        <f t="shared" si="77"/>
        <v>0</v>
      </c>
      <c r="I539" s="346"/>
      <c r="J539" s="347"/>
      <c r="K539" s="42">
        <f t="shared" si="79"/>
        <v>0</v>
      </c>
      <c r="L539" s="271"/>
      <c r="M539" s="258"/>
      <c r="N539" s="86"/>
      <c r="O539" s="253"/>
      <c r="P539" s="253"/>
      <c r="Q539" s="253"/>
      <c r="R539" s="266"/>
      <c r="S539" s="261"/>
      <c r="T539" s="261"/>
      <c r="U539" s="261"/>
      <c r="V539" s="262"/>
      <c r="W539" s="262"/>
      <c r="X539" s="262"/>
      <c r="Y539" s="262"/>
      <c r="Z539" s="263"/>
      <c r="AA539" s="262"/>
      <c r="AB539" s="263"/>
      <c r="AC539" s="264"/>
      <c r="AD539" s="265"/>
    </row>
    <row r="540" spans="1:30" ht="15.75" hidden="1" thickBot="1">
      <c r="A540" s="252">
        <v>58121</v>
      </c>
      <c r="B540" s="40">
        <f t="shared" si="80"/>
        <v>533</v>
      </c>
      <c r="C540" s="37">
        <f t="shared" si="82"/>
        <v>0</v>
      </c>
      <c r="D540" s="41">
        <f t="shared" si="78"/>
        <v>0</v>
      </c>
      <c r="E540" s="38">
        <f t="shared" si="81"/>
        <v>0</v>
      </c>
      <c r="F540" s="39">
        <f t="shared" si="83"/>
        <v>0</v>
      </c>
      <c r="G540" s="39">
        <f t="shared" si="84"/>
        <v>0</v>
      </c>
      <c r="H540" s="345">
        <f t="shared" si="77"/>
        <v>0</v>
      </c>
      <c r="I540" s="346"/>
      <c r="J540" s="347"/>
      <c r="K540" s="42">
        <f t="shared" si="79"/>
        <v>0</v>
      </c>
      <c r="L540" s="271"/>
      <c r="M540" s="258"/>
      <c r="N540" s="86"/>
      <c r="O540" s="253"/>
      <c r="P540" s="253"/>
      <c r="Q540" s="253"/>
      <c r="R540" s="266"/>
      <c r="S540" s="261"/>
      <c r="T540" s="261"/>
      <c r="U540" s="261"/>
      <c r="V540" s="262"/>
      <c r="W540" s="262"/>
      <c r="X540" s="262"/>
      <c r="Y540" s="262"/>
      <c r="Z540" s="263"/>
      <c r="AA540" s="262"/>
      <c r="AB540" s="263"/>
      <c r="AC540" s="264"/>
      <c r="AD540" s="265"/>
    </row>
    <row r="541" spans="1:30" ht="15.75" hidden="1" thickBot="1">
      <c r="A541" s="252">
        <v>58149</v>
      </c>
      <c r="B541" s="40">
        <f t="shared" si="80"/>
        <v>534</v>
      </c>
      <c r="C541" s="37">
        <f t="shared" si="82"/>
        <v>0</v>
      </c>
      <c r="D541" s="41">
        <f t="shared" si="78"/>
        <v>0</v>
      </c>
      <c r="E541" s="38">
        <f t="shared" si="81"/>
        <v>0</v>
      </c>
      <c r="F541" s="39">
        <f t="shared" si="83"/>
        <v>0</v>
      </c>
      <c r="G541" s="39">
        <f t="shared" si="84"/>
        <v>0</v>
      </c>
      <c r="H541" s="345">
        <f t="shared" si="77"/>
        <v>0</v>
      </c>
      <c r="I541" s="346"/>
      <c r="J541" s="347"/>
      <c r="K541" s="42">
        <f t="shared" si="79"/>
        <v>0</v>
      </c>
      <c r="L541" s="271"/>
      <c r="M541" s="258"/>
      <c r="N541" s="86"/>
      <c r="O541" s="253"/>
      <c r="P541" s="253"/>
      <c r="Q541" s="253"/>
      <c r="R541" s="266"/>
      <c r="S541" s="261"/>
      <c r="T541" s="261"/>
      <c r="U541" s="261"/>
      <c r="V541" s="262"/>
      <c r="W541" s="262"/>
      <c r="X541" s="262"/>
      <c r="Y541" s="262"/>
      <c r="Z541" s="263"/>
      <c r="AA541" s="262"/>
      <c r="AB541" s="263"/>
      <c r="AC541" s="264"/>
      <c r="AD541" s="265"/>
    </row>
    <row r="542" spans="1:30" ht="15.75" hidden="1" thickBot="1">
      <c r="A542" s="252">
        <v>58180</v>
      </c>
      <c r="B542" s="40">
        <f t="shared" si="80"/>
        <v>535</v>
      </c>
      <c r="C542" s="37">
        <f t="shared" si="82"/>
        <v>0</v>
      </c>
      <c r="D542" s="41">
        <f t="shared" si="78"/>
        <v>0</v>
      </c>
      <c r="E542" s="38">
        <f t="shared" si="81"/>
        <v>0</v>
      </c>
      <c r="F542" s="39">
        <f t="shared" si="83"/>
        <v>0</v>
      </c>
      <c r="G542" s="39">
        <f t="shared" si="84"/>
        <v>0</v>
      </c>
      <c r="H542" s="345">
        <f t="shared" si="77"/>
        <v>0</v>
      </c>
      <c r="I542" s="346"/>
      <c r="J542" s="347"/>
      <c r="K542" s="42">
        <f t="shared" si="79"/>
        <v>0</v>
      </c>
      <c r="L542" s="271"/>
      <c r="M542" s="258"/>
      <c r="N542" s="86"/>
      <c r="O542" s="253"/>
      <c r="P542" s="253"/>
      <c r="Q542" s="253"/>
      <c r="R542" s="266"/>
      <c r="S542" s="261"/>
      <c r="T542" s="261"/>
      <c r="U542" s="261"/>
      <c r="V542" s="262"/>
      <c r="W542" s="262"/>
      <c r="X542" s="262"/>
      <c r="Y542" s="262"/>
      <c r="Z542" s="263"/>
      <c r="AA542" s="262"/>
      <c r="AB542" s="263"/>
      <c r="AC542" s="264"/>
      <c r="AD542" s="265"/>
    </row>
    <row r="543" spans="1:30" ht="15.75" hidden="1" thickBot="1">
      <c r="A543" s="252">
        <v>58210</v>
      </c>
      <c r="B543" s="40">
        <f t="shared" si="80"/>
        <v>536</v>
      </c>
      <c r="C543" s="37">
        <f t="shared" si="82"/>
        <v>0</v>
      </c>
      <c r="D543" s="41">
        <f t="shared" si="78"/>
        <v>0</v>
      </c>
      <c r="E543" s="38">
        <f t="shared" si="81"/>
        <v>0</v>
      </c>
      <c r="F543" s="39">
        <f t="shared" si="83"/>
        <v>0</v>
      </c>
      <c r="G543" s="39">
        <f t="shared" si="84"/>
        <v>0</v>
      </c>
      <c r="H543" s="345">
        <f t="shared" si="77"/>
        <v>0</v>
      </c>
      <c r="I543" s="346"/>
      <c r="J543" s="347"/>
      <c r="K543" s="42">
        <f t="shared" si="79"/>
        <v>0</v>
      </c>
      <c r="L543" s="271"/>
      <c r="M543" s="258"/>
      <c r="N543" s="86"/>
      <c r="O543" s="253"/>
      <c r="P543" s="253"/>
      <c r="Q543" s="253"/>
      <c r="R543" s="266"/>
      <c r="S543" s="261"/>
      <c r="T543" s="261"/>
      <c r="U543" s="261"/>
      <c r="V543" s="262"/>
      <c r="W543" s="262"/>
      <c r="X543" s="262"/>
      <c r="Y543" s="262"/>
      <c r="Z543" s="263"/>
      <c r="AA543" s="262"/>
      <c r="AB543" s="263"/>
      <c r="AC543" s="264"/>
      <c r="AD543" s="265"/>
    </row>
    <row r="544" spans="1:30" ht="15.75" hidden="1" thickBot="1">
      <c r="A544" s="252">
        <v>58241</v>
      </c>
      <c r="B544" s="40">
        <f t="shared" si="80"/>
        <v>537</v>
      </c>
      <c r="C544" s="37">
        <f t="shared" si="82"/>
        <v>0</v>
      </c>
      <c r="D544" s="41">
        <f t="shared" si="78"/>
        <v>0</v>
      </c>
      <c r="E544" s="38">
        <f t="shared" si="81"/>
        <v>0</v>
      </c>
      <c r="F544" s="39">
        <f t="shared" si="83"/>
        <v>0</v>
      </c>
      <c r="G544" s="39">
        <f t="shared" si="84"/>
        <v>0</v>
      </c>
      <c r="H544" s="345">
        <f t="shared" si="77"/>
        <v>0</v>
      </c>
      <c r="I544" s="346"/>
      <c r="J544" s="347"/>
      <c r="K544" s="42">
        <f t="shared" si="79"/>
        <v>0</v>
      </c>
      <c r="L544" s="271"/>
      <c r="M544" s="258"/>
      <c r="N544" s="86"/>
      <c r="O544" s="253"/>
      <c r="P544" s="253"/>
      <c r="Q544" s="253"/>
      <c r="R544" s="266"/>
      <c r="S544" s="261"/>
      <c r="T544" s="261"/>
      <c r="U544" s="261"/>
      <c r="V544" s="262"/>
      <c r="W544" s="262"/>
      <c r="X544" s="262"/>
      <c r="Y544" s="262"/>
      <c r="Z544" s="263"/>
      <c r="AA544" s="262"/>
      <c r="AB544" s="263"/>
      <c r="AC544" s="264"/>
      <c r="AD544" s="265"/>
    </row>
    <row r="545" spans="1:30" ht="15.75" hidden="1" thickBot="1">
      <c r="A545" s="252">
        <v>58271</v>
      </c>
      <c r="B545" s="40">
        <f t="shared" si="80"/>
        <v>538</v>
      </c>
      <c r="C545" s="37">
        <f t="shared" si="82"/>
        <v>0</v>
      </c>
      <c r="D545" s="41">
        <f t="shared" si="78"/>
        <v>0</v>
      </c>
      <c r="E545" s="38">
        <f t="shared" si="81"/>
        <v>0</v>
      </c>
      <c r="F545" s="39">
        <f t="shared" si="83"/>
        <v>0</v>
      </c>
      <c r="G545" s="39">
        <f t="shared" si="84"/>
        <v>0</v>
      </c>
      <c r="H545" s="345">
        <f t="shared" si="77"/>
        <v>0</v>
      </c>
      <c r="I545" s="346"/>
      <c r="J545" s="347"/>
      <c r="K545" s="42">
        <f t="shared" si="79"/>
        <v>0</v>
      </c>
      <c r="L545" s="271"/>
      <c r="M545" s="258"/>
      <c r="N545" s="86"/>
      <c r="O545" s="253"/>
      <c r="P545" s="253"/>
      <c r="Q545" s="253"/>
      <c r="R545" s="266"/>
      <c r="S545" s="261"/>
      <c r="T545" s="261"/>
      <c r="U545" s="261"/>
      <c r="V545" s="262"/>
      <c r="W545" s="262"/>
      <c r="X545" s="262"/>
      <c r="Y545" s="262"/>
      <c r="Z545" s="263"/>
      <c r="AA545" s="262"/>
      <c r="AB545" s="263"/>
      <c r="AC545" s="264"/>
      <c r="AD545" s="265"/>
    </row>
    <row r="546" spans="1:30" ht="15.75" hidden="1" thickBot="1">
      <c r="A546" s="252">
        <v>58302</v>
      </c>
      <c r="B546" s="40">
        <f t="shared" si="80"/>
        <v>539</v>
      </c>
      <c r="C546" s="37">
        <f t="shared" si="82"/>
        <v>0</v>
      </c>
      <c r="D546" s="41">
        <f t="shared" si="78"/>
        <v>0</v>
      </c>
      <c r="E546" s="38">
        <f t="shared" si="81"/>
        <v>0</v>
      </c>
      <c r="F546" s="39">
        <f t="shared" si="83"/>
        <v>0</v>
      </c>
      <c r="G546" s="39">
        <f t="shared" si="84"/>
        <v>0</v>
      </c>
      <c r="H546" s="345">
        <f t="shared" si="77"/>
        <v>0</v>
      </c>
      <c r="I546" s="346"/>
      <c r="J546" s="347"/>
      <c r="K546" s="42">
        <f t="shared" si="79"/>
        <v>0</v>
      </c>
      <c r="L546" s="271"/>
      <c r="M546" s="258"/>
      <c r="N546" s="86"/>
      <c r="O546" s="253"/>
      <c r="P546" s="253"/>
      <c r="Q546" s="253"/>
      <c r="R546" s="266"/>
      <c r="S546" s="261"/>
      <c r="T546" s="261"/>
      <c r="U546" s="261"/>
      <c r="V546" s="262"/>
      <c r="W546" s="262"/>
      <c r="X546" s="262"/>
      <c r="Y546" s="262"/>
      <c r="Z546" s="263"/>
      <c r="AA546" s="262"/>
      <c r="AB546" s="263"/>
      <c r="AC546" s="264"/>
      <c r="AD546" s="265"/>
    </row>
    <row r="547" spans="1:30" ht="15.75" hidden="1" thickBot="1">
      <c r="A547" s="252">
        <v>58333</v>
      </c>
      <c r="B547" s="40">
        <f t="shared" si="80"/>
        <v>540</v>
      </c>
      <c r="C547" s="37">
        <f t="shared" si="82"/>
        <v>0</v>
      </c>
      <c r="D547" s="41">
        <f t="shared" si="78"/>
        <v>0</v>
      </c>
      <c r="E547" s="38">
        <f t="shared" si="81"/>
        <v>0</v>
      </c>
      <c r="F547" s="39">
        <f t="shared" si="83"/>
        <v>0</v>
      </c>
      <c r="G547" s="39">
        <f t="shared" si="84"/>
        <v>0</v>
      </c>
      <c r="H547" s="345">
        <f t="shared" si="77"/>
        <v>0</v>
      </c>
      <c r="I547" s="346"/>
      <c r="J547" s="347"/>
      <c r="K547" s="42">
        <f t="shared" si="79"/>
        <v>0</v>
      </c>
      <c r="L547" s="271"/>
      <c r="M547" s="258"/>
      <c r="N547" s="86"/>
      <c r="O547" s="253"/>
      <c r="P547" s="253"/>
      <c r="Q547" s="253"/>
      <c r="R547" s="266"/>
      <c r="S547" s="261"/>
      <c r="T547" s="261"/>
      <c r="U547" s="261"/>
      <c r="V547" s="262"/>
      <c r="W547" s="262"/>
      <c r="X547" s="262"/>
      <c r="Y547" s="262"/>
      <c r="Z547" s="263"/>
      <c r="AA547" s="262"/>
      <c r="AB547" s="263"/>
      <c r="AC547" s="264"/>
      <c r="AD547" s="265"/>
    </row>
    <row r="548" spans="1:30" ht="15.75" hidden="1" thickBot="1">
      <c r="A548" s="252">
        <v>58363</v>
      </c>
      <c r="B548" s="40">
        <f t="shared" si="80"/>
        <v>541</v>
      </c>
      <c r="C548" s="37">
        <f t="shared" si="82"/>
        <v>0</v>
      </c>
      <c r="D548" s="41">
        <f t="shared" si="78"/>
        <v>0</v>
      </c>
      <c r="E548" s="38">
        <f t="shared" si="81"/>
        <v>0</v>
      </c>
      <c r="F548" s="39">
        <f t="shared" si="83"/>
        <v>0</v>
      </c>
      <c r="G548" s="39">
        <f t="shared" si="84"/>
        <v>0</v>
      </c>
      <c r="H548" s="345">
        <f t="shared" si="77"/>
        <v>0</v>
      </c>
      <c r="I548" s="346"/>
      <c r="J548" s="347"/>
      <c r="K548" s="42">
        <f t="shared" si="79"/>
        <v>0</v>
      </c>
      <c r="L548" s="271"/>
      <c r="M548" s="258"/>
      <c r="N548" s="86"/>
      <c r="O548" s="253"/>
      <c r="P548" s="253"/>
      <c r="Q548" s="253"/>
      <c r="R548" s="266"/>
      <c r="S548" s="261"/>
      <c r="T548" s="261"/>
      <c r="U548" s="261"/>
      <c r="V548" s="262"/>
      <c r="W548" s="262"/>
      <c r="X548" s="262"/>
      <c r="Y548" s="262"/>
      <c r="Z548" s="263"/>
      <c r="AA548" s="262"/>
      <c r="AB548" s="263"/>
      <c r="AC548" s="264"/>
      <c r="AD548" s="265"/>
    </row>
    <row r="549" spans="1:30" ht="15.75" hidden="1" thickBot="1">
      <c r="A549" s="252">
        <v>58394</v>
      </c>
      <c r="B549" s="40">
        <f t="shared" si="80"/>
        <v>542</v>
      </c>
      <c r="C549" s="37">
        <f t="shared" si="82"/>
        <v>0</v>
      </c>
      <c r="D549" s="41">
        <f t="shared" si="78"/>
        <v>0</v>
      </c>
      <c r="E549" s="38">
        <f t="shared" si="81"/>
        <v>0</v>
      </c>
      <c r="F549" s="39">
        <f t="shared" si="83"/>
        <v>0</v>
      </c>
      <c r="G549" s="39">
        <f t="shared" si="84"/>
        <v>0</v>
      </c>
      <c r="H549" s="345">
        <f t="shared" si="77"/>
        <v>0</v>
      </c>
      <c r="I549" s="346"/>
      <c r="J549" s="347"/>
      <c r="K549" s="42">
        <f t="shared" si="79"/>
        <v>0</v>
      </c>
      <c r="L549" s="271"/>
      <c r="M549" s="258"/>
      <c r="N549" s="86"/>
      <c r="O549" s="253"/>
      <c r="P549" s="253"/>
      <c r="Q549" s="253"/>
      <c r="R549" s="266"/>
      <c r="S549" s="261"/>
      <c r="T549" s="261"/>
      <c r="U549" s="261"/>
      <c r="V549" s="262"/>
      <c r="W549" s="262"/>
      <c r="X549" s="262"/>
      <c r="Y549" s="262"/>
      <c r="Z549" s="263"/>
      <c r="AA549" s="262"/>
      <c r="AB549" s="263"/>
      <c r="AC549" s="264"/>
      <c r="AD549" s="265"/>
    </row>
    <row r="550" spans="1:30" ht="15.75" hidden="1" thickBot="1">
      <c r="A550" s="252">
        <v>58424</v>
      </c>
      <c r="B550" s="40">
        <f t="shared" si="80"/>
        <v>543</v>
      </c>
      <c r="C550" s="37">
        <f t="shared" si="82"/>
        <v>0</v>
      </c>
      <c r="D550" s="41">
        <f t="shared" si="78"/>
        <v>0</v>
      </c>
      <c r="E550" s="38">
        <f t="shared" si="81"/>
        <v>0</v>
      </c>
      <c r="F550" s="39">
        <f t="shared" si="83"/>
        <v>0</v>
      </c>
      <c r="G550" s="39">
        <f t="shared" si="84"/>
        <v>0</v>
      </c>
      <c r="H550" s="345">
        <f t="shared" si="77"/>
        <v>0</v>
      </c>
      <c r="I550" s="346"/>
      <c r="J550" s="347"/>
      <c r="K550" s="42">
        <f t="shared" si="79"/>
        <v>0</v>
      </c>
      <c r="L550" s="271"/>
      <c r="M550" s="258"/>
      <c r="N550" s="86"/>
      <c r="O550" s="253"/>
      <c r="P550" s="253"/>
      <c r="Q550" s="253"/>
      <c r="R550" s="266"/>
      <c r="S550" s="261"/>
      <c r="T550" s="261"/>
      <c r="U550" s="261"/>
      <c r="V550" s="262"/>
      <c r="W550" s="262"/>
      <c r="X550" s="262"/>
      <c r="Y550" s="262"/>
      <c r="Z550" s="263"/>
      <c r="AA550" s="262"/>
      <c r="AB550" s="263"/>
      <c r="AC550" s="264"/>
      <c r="AD550" s="265"/>
    </row>
    <row r="551" spans="1:30" ht="15.75" hidden="1" thickBot="1">
      <c r="A551" s="252">
        <v>58455</v>
      </c>
      <c r="B551" s="40">
        <f t="shared" si="80"/>
        <v>544</v>
      </c>
      <c r="C551" s="37">
        <f t="shared" si="82"/>
        <v>0</v>
      </c>
      <c r="D551" s="41">
        <f t="shared" si="78"/>
        <v>0</v>
      </c>
      <c r="E551" s="38">
        <f t="shared" si="81"/>
        <v>0</v>
      </c>
      <c r="F551" s="39">
        <f t="shared" si="83"/>
        <v>0</v>
      </c>
      <c r="G551" s="39">
        <f t="shared" si="84"/>
        <v>0</v>
      </c>
      <c r="H551" s="345">
        <f t="shared" si="77"/>
        <v>0</v>
      </c>
      <c r="I551" s="346"/>
      <c r="J551" s="347"/>
      <c r="K551" s="42">
        <f t="shared" si="79"/>
        <v>0</v>
      </c>
      <c r="L551" s="271"/>
      <c r="M551" s="258"/>
      <c r="N551" s="86"/>
      <c r="O551" s="253"/>
      <c r="P551" s="253"/>
      <c r="Q551" s="253"/>
      <c r="R551" s="266"/>
      <c r="S551" s="261"/>
      <c r="T551" s="261"/>
      <c r="U551" s="261"/>
      <c r="V551" s="262"/>
      <c r="W551" s="262"/>
      <c r="X551" s="262"/>
      <c r="Y551" s="262"/>
      <c r="Z551" s="263"/>
      <c r="AA551" s="262"/>
      <c r="AB551" s="263"/>
      <c r="AC551" s="264"/>
      <c r="AD551" s="265"/>
    </row>
    <row r="552" spans="1:30" ht="15.75" hidden="1" thickBot="1">
      <c r="A552" s="252">
        <v>58486</v>
      </c>
      <c r="B552" s="40">
        <f t="shared" si="80"/>
        <v>545</v>
      </c>
      <c r="C552" s="37">
        <f t="shared" si="82"/>
        <v>0</v>
      </c>
      <c r="D552" s="41">
        <f t="shared" si="78"/>
        <v>0</v>
      </c>
      <c r="E552" s="38">
        <f t="shared" si="81"/>
        <v>0</v>
      </c>
      <c r="F552" s="39">
        <f t="shared" si="83"/>
        <v>0</v>
      </c>
      <c r="G552" s="39">
        <f t="shared" si="84"/>
        <v>0</v>
      </c>
      <c r="H552" s="345">
        <f t="shared" si="77"/>
        <v>0</v>
      </c>
      <c r="I552" s="346"/>
      <c r="J552" s="347"/>
      <c r="K552" s="42">
        <f t="shared" si="79"/>
        <v>0</v>
      </c>
      <c r="L552" s="271"/>
      <c r="M552" s="258"/>
      <c r="N552" s="86"/>
      <c r="O552" s="253"/>
      <c r="P552" s="253"/>
      <c r="Q552" s="253"/>
      <c r="R552" s="266"/>
      <c r="S552" s="261"/>
      <c r="T552" s="261"/>
      <c r="U552" s="261"/>
      <c r="V552" s="262"/>
      <c r="W552" s="262"/>
      <c r="X552" s="262"/>
      <c r="Y552" s="262"/>
      <c r="Z552" s="263"/>
      <c r="AA552" s="262"/>
      <c r="AB552" s="263"/>
      <c r="AC552" s="264"/>
      <c r="AD552" s="265"/>
    </row>
    <row r="553" spans="1:30" ht="15.75" hidden="1" thickBot="1">
      <c r="A553" s="252">
        <v>58515</v>
      </c>
      <c r="B553" s="40">
        <f t="shared" si="80"/>
        <v>546</v>
      </c>
      <c r="C553" s="37">
        <f t="shared" si="82"/>
        <v>0</v>
      </c>
      <c r="D553" s="41">
        <f t="shared" si="78"/>
        <v>0</v>
      </c>
      <c r="E553" s="38">
        <f t="shared" si="81"/>
        <v>0</v>
      </c>
      <c r="F553" s="39">
        <f t="shared" si="83"/>
        <v>0</v>
      </c>
      <c r="G553" s="39">
        <f t="shared" si="84"/>
        <v>0</v>
      </c>
      <c r="H553" s="345">
        <f t="shared" si="77"/>
        <v>0</v>
      </c>
      <c r="I553" s="346"/>
      <c r="J553" s="347"/>
      <c r="K553" s="42">
        <f t="shared" si="79"/>
        <v>0</v>
      </c>
      <c r="L553" s="271"/>
      <c r="M553" s="258"/>
      <c r="N553" s="86"/>
      <c r="O553" s="253"/>
      <c r="P553" s="253"/>
      <c r="Q553" s="253"/>
      <c r="R553" s="266"/>
      <c r="S553" s="261"/>
      <c r="T553" s="261"/>
      <c r="U553" s="261"/>
      <c r="V553" s="262"/>
      <c r="W553" s="262"/>
      <c r="X553" s="262"/>
      <c r="Y553" s="262"/>
      <c r="Z553" s="263"/>
      <c r="AA553" s="262"/>
      <c r="AB553" s="263"/>
      <c r="AC553" s="264"/>
      <c r="AD553" s="265"/>
    </row>
    <row r="554" spans="1:30" ht="15.75" hidden="1" thickBot="1">
      <c r="A554" s="252">
        <v>58546</v>
      </c>
      <c r="B554" s="40">
        <f t="shared" si="80"/>
        <v>547</v>
      </c>
      <c r="C554" s="37">
        <f t="shared" si="82"/>
        <v>0</v>
      </c>
      <c r="D554" s="41">
        <f t="shared" si="78"/>
        <v>0</v>
      </c>
      <c r="E554" s="38">
        <f t="shared" si="81"/>
        <v>0</v>
      </c>
      <c r="F554" s="39">
        <f t="shared" si="83"/>
        <v>0</v>
      </c>
      <c r="G554" s="39">
        <f t="shared" si="84"/>
        <v>0</v>
      </c>
      <c r="H554" s="345">
        <f t="shared" si="77"/>
        <v>0</v>
      </c>
      <c r="I554" s="346"/>
      <c r="J554" s="347"/>
      <c r="K554" s="42">
        <f t="shared" si="79"/>
        <v>0</v>
      </c>
      <c r="L554" s="271"/>
      <c r="M554" s="258"/>
      <c r="N554" s="86"/>
      <c r="O554" s="253"/>
      <c r="P554" s="253"/>
      <c r="Q554" s="253"/>
      <c r="R554" s="266"/>
      <c r="S554" s="261"/>
      <c r="T554" s="261"/>
      <c r="U554" s="261"/>
      <c r="V554" s="262"/>
      <c r="W554" s="262"/>
      <c r="X554" s="262"/>
      <c r="Y554" s="262"/>
      <c r="Z554" s="263"/>
      <c r="AA554" s="262"/>
      <c r="AB554" s="263"/>
      <c r="AC554" s="264"/>
      <c r="AD554" s="265"/>
    </row>
    <row r="555" spans="1:30" ht="15.75" hidden="1" thickBot="1">
      <c r="A555" s="252">
        <v>58576</v>
      </c>
      <c r="B555" s="40">
        <f t="shared" si="80"/>
        <v>548</v>
      </c>
      <c r="C555" s="37">
        <f t="shared" si="82"/>
        <v>0</v>
      </c>
      <c r="D555" s="41">
        <f t="shared" si="78"/>
        <v>0</v>
      </c>
      <c r="E555" s="38">
        <f t="shared" si="81"/>
        <v>0</v>
      </c>
      <c r="F555" s="39">
        <f t="shared" si="83"/>
        <v>0</v>
      </c>
      <c r="G555" s="39">
        <f t="shared" si="84"/>
        <v>0</v>
      </c>
      <c r="H555" s="345">
        <f t="shared" si="77"/>
        <v>0</v>
      </c>
      <c r="I555" s="346"/>
      <c r="J555" s="347"/>
      <c r="K555" s="42">
        <f t="shared" si="79"/>
        <v>0</v>
      </c>
      <c r="L555" s="271"/>
      <c r="M555" s="258"/>
      <c r="N555" s="86"/>
      <c r="O555" s="253"/>
      <c r="P555" s="253"/>
      <c r="Q555" s="253"/>
      <c r="R555" s="266"/>
      <c r="S555" s="261"/>
      <c r="T555" s="261"/>
      <c r="U555" s="261"/>
      <c r="V555" s="262"/>
      <c r="W555" s="262"/>
      <c r="X555" s="262"/>
      <c r="Y555" s="262"/>
      <c r="Z555" s="263"/>
      <c r="AA555" s="262"/>
      <c r="AB555" s="263"/>
      <c r="AC555" s="264"/>
      <c r="AD555" s="265"/>
    </row>
    <row r="556" spans="1:30" ht="15.75" hidden="1" thickBot="1">
      <c r="A556" s="252">
        <v>58607</v>
      </c>
      <c r="B556" s="40">
        <f t="shared" si="80"/>
        <v>549</v>
      </c>
      <c r="C556" s="37">
        <f t="shared" si="82"/>
        <v>0</v>
      </c>
      <c r="D556" s="41">
        <f t="shared" si="78"/>
        <v>0</v>
      </c>
      <c r="E556" s="38">
        <f t="shared" si="81"/>
        <v>0</v>
      </c>
      <c r="F556" s="39">
        <f t="shared" si="83"/>
        <v>0</v>
      </c>
      <c r="G556" s="39">
        <f t="shared" si="84"/>
        <v>0</v>
      </c>
      <c r="H556" s="345">
        <f t="shared" si="77"/>
        <v>0</v>
      </c>
      <c r="I556" s="346"/>
      <c r="J556" s="347"/>
      <c r="K556" s="42">
        <f t="shared" si="79"/>
        <v>0</v>
      </c>
      <c r="L556" s="271"/>
      <c r="M556" s="258"/>
      <c r="N556" s="86"/>
      <c r="O556" s="253"/>
      <c r="P556" s="253"/>
      <c r="Q556" s="253"/>
      <c r="R556" s="266"/>
      <c r="S556" s="261"/>
      <c r="T556" s="261"/>
      <c r="U556" s="261"/>
      <c r="V556" s="262"/>
      <c r="W556" s="262"/>
      <c r="X556" s="262"/>
      <c r="Y556" s="262"/>
      <c r="Z556" s="263"/>
      <c r="AA556" s="262"/>
      <c r="AB556" s="263"/>
      <c r="AC556" s="264"/>
      <c r="AD556" s="265"/>
    </row>
    <row r="557" spans="1:30" ht="15.75" hidden="1" thickBot="1">
      <c r="A557" s="252">
        <v>58637</v>
      </c>
      <c r="B557" s="40">
        <f t="shared" si="80"/>
        <v>550</v>
      </c>
      <c r="C557" s="37">
        <f t="shared" si="82"/>
        <v>0</v>
      </c>
      <c r="D557" s="41">
        <f t="shared" si="78"/>
        <v>0</v>
      </c>
      <c r="E557" s="38">
        <f t="shared" si="81"/>
        <v>0</v>
      </c>
      <c r="F557" s="39">
        <f t="shared" si="83"/>
        <v>0</v>
      </c>
      <c r="G557" s="39">
        <f t="shared" si="84"/>
        <v>0</v>
      </c>
      <c r="H557" s="345">
        <f t="shared" si="77"/>
        <v>0</v>
      </c>
      <c r="I557" s="346"/>
      <c r="J557" s="347"/>
      <c r="K557" s="42">
        <f t="shared" si="79"/>
        <v>0</v>
      </c>
      <c r="L557" s="271"/>
      <c r="M557" s="258"/>
      <c r="N557" s="86"/>
      <c r="O557" s="253"/>
      <c r="P557" s="253"/>
      <c r="Q557" s="253"/>
      <c r="R557" s="266"/>
      <c r="S557" s="261"/>
      <c r="T557" s="261"/>
      <c r="U557" s="261"/>
      <c r="V557" s="262"/>
      <c r="W557" s="262"/>
      <c r="X557" s="262"/>
      <c r="Y557" s="262"/>
      <c r="Z557" s="263"/>
      <c r="AA557" s="262"/>
      <c r="AB557" s="263"/>
      <c r="AC557" s="264"/>
      <c r="AD557" s="265"/>
    </row>
    <row r="558" spans="1:30" ht="15.75" hidden="1" thickBot="1">
      <c r="A558" s="252">
        <v>58668</v>
      </c>
      <c r="B558" s="40">
        <f t="shared" si="80"/>
        <v>551</v>
      </c>
      <c r="C558" s="37">
        <f t="shared" si="82"/>
        <v>0</v>
      </c>
      <c r="D558" s="41">
        <f t="shared" si="78"/>
        <v>0</v>
      </c>
      <c r="E558" s="38">
        <f t="shared" si="81"/>
        <v>0</v>
      </c>
      <c r="F558" s="39">
        <f t="shared" si="83"/>
        <v>0</v>
      </c>
      <c r="G558" s="39">
        <f t="shared" si="84"/>
        <v>0</v>
      </c>
      <c r="H558" s="345">
        <f t="shared" si="77"/>
        <v>0</v>
      </c>
      <c r="I558" s="346"/>
      <c r="J558" s="347"/>
      <c r="K558" s="42">
        <f t="shared" si="79"/>
        <v>0</v>
      </c>
      <c r="L558" s="271"/>
      <c r="M558" s="258"/>
      <c r="N558" s="86"/>
      <c r="O558" s="253"/>
      <c r="P558" s="253"/>
      <c r="Q558" s="253"/>
      <c r="R558" s="266"/>
      <c r="S558" s="261"/>
      <c r="T558" s="261"/>
      <c r="U558" s="261"/>
      <c r="V558" s="262"/>
      <c r="W558" s="262"/>
      <c r="X558" s="262"/>
      <c r="Y558" s="262"/>
      <c r="Z558" s="263"/>
      <c r="AA558" s="262"/>
      <c r="AB558" s="263"/>
      <c r="AC558" s="264"/>
      <c r="AD558" s="265"/>
    </row>
    <row r="559" spans="1:30" ht="15.75" hidden="1" thickBot="1">
      <c r="A559" s="252">
        <v>58699</v>
      </c>
      <c r="B559" s="40">
        <f t="shared" si="80"/>
        <v>552</v>
      </c>
      <c r="C559" s="37">
        <f t="shared" si="82"/>
        <v>0</v>
      </c>
      <c r="D559" s="41">
        <f t="shared" si="78"/>
        <v>0</v>
      </c>
      <c r="E559" s="38">
        <f t="shared" si="81"/>
        <v>0</v>
      </c>
      <c r="F559" s="39">
        <f t="shared" si="83"/>
        <v>0</v>
      </c>
      <c r="G559" s="39">
        <f t="shared" si="84"/>
        <v>0</v>
      </c>
      <c r="H559" s="345">
        <f t="shared" si="77"/>
        <v>0</v>
      </c>
      <c r="I559" s="346"/>
      <c r="J559" s="347"/>
      <c r="K559" s="42">
        <f t="shared" si="79"/>
        <v>0</v>
      </c>
      <c r="L559" s="271"/>
      <c r="M559" s="258"/>
      <c r="N559" s="86"/>
      <c r="O559" s="253"/>
      <c r="P559" s="253"/>
      <c r="Q559" s="253"/>
      <c r="R559" s="266"/>
      <c r="S559" s="261"/>
      <c r="T559" s="261"/>
      <c r="U559" s="261"/>
      <c r="V559" s="262"/>
      <c r="W559" s="262"/>
      <c r="X559" s="262"/>
      <c r="Y559" s="262"/>
      <c r="Z559" s="263"/>
      <c r="AA559" s="262"/>
      <c r="AB559" s="263"/>
      <c r="AC559" s="264"/>
      <c r="AD559" s="265"/>
    </row>
    <row r="560" spans="1:30" ht="15.75" hidden="1" thickBot="1">
      <c r="A560" s="252">
        <v>58729</v>
      </c>
      <c r="B560" s="40">
        <f t="shared" si="80"/>
        <v>553</v>
      </c>
      <c r="C560" s="37">
        <f t="shared" si="82"/>
        <v>0</v>
      </c>
      <c r="D560" s="41">
        <f t="shared" si="78"/>
        <v>0</v>
      </c>
      <c r="E560" s="38">
        <f t="shared" si="81"/>
        <v>0</v>
      </c>
      <c r="F560" s="39">
        <f t="shared" si="83"/>
        <v>0</v>
      </c>
      <c r="G560" s="39">
        <f t="shared" si="84"/>
        <v>0</v>
      </c>
      <c r="H560" s="345">
        <f t="shared" si="77"/>
        <v>0</v>
      </c>
      <c r="I560" s="346"/>
      <c r="J560" s="347"/>
      <c r="K560" s="42">
        <f t="shared" si="79"/>
        <v>0</v>
      </c>
      <c r="L560" s="271"/>
      <c r="M560" s="258"/>
      <c r="N560" s="86"/>
      <c r="O560" s="253"/>
      <c r="P560" s="253"/>
      <c r="Q560" s="253"/>
      <c r="R560" s="266"/>
      <c r="S560" s="261"/>
      <c r="T560" s="261"/>
      <c r="U560" s="261"/>
      <c r="V560" s="262"/>
      <c r="W560" s="262"/>
      <c r="X560" s="262"/>
      <c r="Y560" s="262"/>
      <c r="Z560" s="263"/>
      <c r="AA560" s="262"/>
      <c r="AB560" s="263"/>
      <c r="AC560" s="264"/>
      <c r="AD560" s="265"/>
    </row>
    <row r="561" spans="1:30" ht="15.75" hidden="1" thickBot="1">
      <c r="A561" s="252">
        <v>58760</v>
      </c>
      <c r="B561" s="40">
        <f t="shared" si="80"/>
        <v>554</v>
      </c>
      <c r="C561" s="37">
        <f t="shared" si="82"/>
        <v>0</v>
      </c>
      <c r="D561" s="41">
        <f t="shared" si="78"/>
        <v>0</v>
      </c>
      <c r="E561" s="38">
        <f t="shared" si="81"/>
        <v>0</v>
      </c>
      <c r="F561" s="39">
        <f t="shared" si="83"/>
        <v>0</v>
      </c>
      <c r="G561" s="39">
        <f t="shared" si="84"/>
        <v>0</v>
      </c>
      <c r="H561" s="345">
        <f t="shared" si="77"/>
        <v>0</v>
      </c>
      <c r="I561" s="346"/>
      <c r="J561" s="347"/>
      <c r="K561" s="42">
        <f t="shared" si="79"/>
        <v>0</v>
      </c>
      <c r="L561" s="271"/>
      <c r="M561" s="258"/>
      <c r="N561" s="86"/>
      <c r="O561" s="253"/>
      <c r="P561" s="253"/>
      <c r="Q561" s="253"/>
      <c r="R561" s="266"/>
      <c r="S561" s="261"/>
      <c r="T561" s="261"/>
      <c r="U561" s="261"/>
      <c r="V561" s="262"/>
      <c r="W561" s="262"/>
      <c r="X561" s="262"/>
      <c r="Y561" s="262"/>
      <c r="Z561" s="263"/>
      <c r="AA561" s="262"/>
      <c r="AB561" s="263"/>
      <c r="AC561" s="264"/>
      <c r="AD561" s="265"/>
    </row>
    <row r="562" spans="1:30" ht="15.75" hidden="1" thickBot="1">
      <c r="A562" s="252">
        <v>58790</v>
      </c>
      <c r="B562" s="40">
        <f t="shared" si="80"/>
        <v>555</v>
      </c>
      <c r="C562" s="37">
        <f t="shared" si="82"/>
        <v>0</v>
      </c>
      <c r="D562" s="41">
        <f t="shared" si="78"/>
        <v>0</v>
      </c>
      <c r="E562" s="38">
        <f t="shared" si="81"/>
        <v>0</v>
      </c>
      <c r="F562" s="39">
        <f t="shared" si="83"/>
        <v>0</v>
      </c>
      <c r="G562" s="39">
        <f t="shared" si="84"/>
        <v>0</v>
      </c>
      <c r="H562" s="345">
        <f t="shared" si="77"/>
        <v>0</v>
      </c>
      <c r="I562" s="346"/>
      <c r="J562" s="347"/>
      <c r="K562" s="42">
        <f t="shared" si="79"/>
        <v>0</v>
      </c>
      <c r="L562" s="271"/>
      <c r="M562" s="258"/>
      <c r="N562" s="86"/>
      <c r="O562" s="253"/>
      <c r="P562" s="253"/>
      <c r="Q562" s="253"/>
      <c r="R562" s="266"/>
      <c r="S562" s="261"/>
      <c r="T562" s="261"/>
      <c r="U562" s="261"/>
      <c r="V562" s="262"/>
      <c r="W562" s="262"/>
      <c r="X562" s="262"/>
      <c r="Y562" s="262"/>
      <c r="Z562" s="263"/>
      <c r="AA562" s="262"/>
      <c r="AB562" s="263"/>
      <c r="AC562" s="264"/>
      <c r="AD562" s="265"/>
    </row>
    <row r="563" spans="1:30" ht="15.75" hidden="1" thickBot="1">
      <c r="A563" s="252">
        <v>58821</v>
      </c>
      <c r="B563" s="40">
        <f t="shared" si="80"/>
        <v>556</v>
      </c>
      <c r="C563" s="37">
        <f t="shared" si="82"/>
        <v>0</v>
      </c>
      <c r="D563" s="41">
        <f t="shared" si="78"/>
        <v>0</v>
      </c>
      <c r="E563" s="38">
        <f t="shared" si="81"/>
        <v>0</v>
      </c>
      <c r="F563" s="39">
        <f t="shared" si="83"/>
        <v>0</v>
      </c>
      <c r="G563" s="39">
        <f t="shared" si="84"/>
        <v>0</v>
      </c>
      <c r="H563" s="345">
        <f t="shared" si="77"/>
        <v>0</v>
      </c>
      <c r="I563" s="346"/>
      <c r="J563" s="347"/>
      <c r="K563" s="42">
        <f t="shared" si="79"/>
        <v>0</v>
      </c>
      <c r="L563" s="271"/>
      <c r="M563" s="258"/>
      <c r="N563" s="86"/>
      <c r="O563" s="253"/>
      <c r="P563" s="253"/>
      <c r="Q563" s="253"/>
      <c r="R563" s="266"/>
      <c r="S563" s="261"/>
      <c r="T563" s="261"/>
      <c r="U563" s="261"/>
      <c r="V563" s="262"/>
      <c r="W563" s="262"/>
      <c r="X563" s="262"/>
      <c r="Y563" s="262"/>
      <c r="Z563" s="263"/>
      <c r="AA563" s="262"/>
      <c r="AB563" s="263"/>
      <c r="AC563" s="264"/>
      <c r="AD563" s="265"/>
    </row>
    <row r="564" spans="1:30" ht="15.75" hidden="1" thickBot="1">
      <c r="A564" s="252">
        <v>58852</v>
      </c>
      <c r="B564" s="40">
        <f t="shared" si="80"/>
        <v>557</v>
      </c>
      <c r="C564" s="37">
        <f t="shared" si="82"/>
        <v>0</v>
      </c>
      <c r="D564" s="41">
        <f t="shared" si="78"/>
        <v>0</v>
      </c>
      <c r="E564" s="38">
        <f t="shared" si="81"/>
        <v>0</v>
      </c>
      <c r="F564" s="39">
        <f t="shared" si="83"/>
        <v>0</v>
      </c>
      <c r="G564" s="39">
        <f t="shared" si="84"/>
        <v>0</v>
      </c>
      <c r="H564" s="345">
        <f t="shared" si="77"/>
        <v>0</v>
      </c>
      <c r="I564" s="346"/>
      <c r="J564" s="347"/>
      <c r="K564" s="42">
        <f t="shared" si="79"/>
        <v>0</v>
      </c>
      <c r="L564" s="271"/>
      <c r="M564" s="258"/>
      <c r="N564" s="86"/>
      <c r="O564" s="253"/>
      <c r="P564" s="253"/>
      <c r="Q564" s="253"/>
      <c r="R564" s="266"/>
      <c r="S564" s="261"/>
      <c r="T564" s="261"/>
      <c r="U564" s="261"/>
      <c r="V564" s="262"/>
      <c r="W564" s="262"/>
      <c r="X564" s="262"/>
      <c r="Y564" s="262"/>
      <c r="Z564" s="263"/>
      <c r="AA564" s="262"/>
      <c r="AB564" s="263"/>
      <c r="AC564" s="264"/>
      <c r="AD564" s="265"/>
    </row>
    <row r="565" spans="1:30" ht="15.75" hidden="1" thickBot="1">
      <c r="A565" s="252">
        <v>58880</v>
      </c>
      <c r="B565" s="40">
        <f t="shared" si="80"/>
        <v>558</v>
      </c>
      <c r="C565" s="37">
        <f t="shared" si="82"/>
        <v>0</v>
      </c>
      <c r="D565" s="41">
        <f t="shared" si="78"/>
        <v>0</v>
      </c>
      <c r="E565" s="38">
        <f t="shared" si="81"/>
        <v>0</v>
      </c>
      <c r="F565" s="39">
        <f t="shared" si="83"/>
        <v>0</v>
      </c>
      <c r="G565" s="39">
        <f t="shared" si="84"/>
        <v>0</v>
      </c>
      <c r="H565" s="345">
        <f t="shared" si="77"/>
        <v>0</v>
      </c>
      <c r="I565" s="346"/>
      <c r="J565" s="347"/>
      <c r="K565" s="42">
        <f t="shared" si="79"/>
        <v>0</v>
      </c>
      <c r="L565" s="271"/>
      <c r="M565" s="258"/>
      <c r="N565" s="86"/>
      <c r="O565" s="253"/>
      <c r="P565" s="253"/>
      <c r="Q565" s="253"/>
      <c r="R565" s="266"/>
      <c r="S565" s="261"/>
      <c r="T565" s="261"/>
      <c r="U565" s="261"/>
      <c r="V565" s="262"/>
      <c r="W565" s="262"/>
      <c r="X565" s="262"/>
      <c r="Y565" s="262"/>
      <c r="Z565" s="263"/>
      <c r="AA565" s="262"/>
      <c r="AB565" s="263"/>
      <c r="AC565" s="264"/>
      <c r="AD565" s="265"/>
    </row>
    <row r="566" spans="1:30" ht="15.75" hidden="1" thickBot="1">
      <c r="A566" s="252">
        <v>58911</v>
      </c>
      <c r="B566" s="40">
        <f t="shared" si="80"/>
        <v>559</v>
      </c>
      <c r="C566" s="37">
        <f t="shared" si="82"/>
        <v>0</v>
      </c>
      <c r="D566" s="41">
        <f t="shared" si="78"/>
        <v>0</v>
      </c>
      <c r="E566" s="38">
        <f t="shared" si="81"/>
        <v>0</v>
      </c>
      <c r="F566" s="39">
        <f t="shared" si="83"/>
        <v>0</v>
      </c>
      <c r="G566" s="39">
        <f t="shared" si="84"/>
        <v>0</v>
      </c>
      <c r="H566" s="345">
        <f t="shared" si="77"/>
        <v>0</v>
      </c>
      <c r="I566" s="346"/>
      <c r="J566" s="347"/>
      <c r="K566" s="42">
        <f t="shared" si="79"/>
        <v>0</v>
      </c>
      <c r="L566" s="271"/>
      <c r="M566" s="258"/>
      <c r="N566" s="86"/>
      <c r="O566" s="253"/>
      <c r="P566" s="253"/>
      <c r="Q566" s="253"/>
      <c r="R566" s="266"/>
      <c r="S566" s="261"/>
      <c r="T566" s="261"/>
      <c r="U566" s="261"/>
      <c r="V566" s="262"/>
      <c r="W566" s="262"/>
      <c r="X566" s="262"/>
      <c r="Y566" s="262"/>
      <c r="Z566" s="263"/>
      <c r="AA566" s="262"/>
      <c r="AB566" s="263"/>
      <c r="AC566" s="264"/>
      <c r="AD566" s="265"/>
    </row>
    <row r="567" spans="1:30" ht="15.75" hidden="1" thickBot="1">
      <c r="A567" s="252">
        <v>58941</v>
      </c>
      <c r="B567" s="40">
        <f t="shared" si="80"/>
        <v>560</v>
      </c>
      <c r="C567" s="37">
        <f t="shared" si="82"/>
        <v>0</v>
      </c>
      <c r="D567" s="41">
        <f t="shared" si="78"/>
        <v>0</v>
      </c>
      <c r="E567" s="38">
        <f t="shared" si="81"/>
        <v>0</v>
      </c>
      <c r="F567" s="39">
        <f t="shared" si="83"/>
        <v>0</v>
      </c>
      <c r="G567" s="39">
        <f t="shared" si="84"/>
        <v>0</v>
      </c>
      <c r="H567" s="345">
        <f t="shared" si="77"/>
        <v>0</v>
      </c>
      <c r="I567" s="346"/>
      <c r="J567" s="347"/>
      <c r="K567" s="42">
        <f t="shared" si="79"/>
        <v>0</v>
      </c>
      <c r="L567" s="271"/>
      <c r="M567" s="258"/>
      <c r="N567" s="86"/>
      <c r="O567" s="253"/>
      <c r="P567" s="253"/>
      <c r="Q567" s="253"/>
      <c r="R567" s="266"/>
      <c r="S567" s="261"/>
      <c r="T567" s="261"/>
      <c r="U567" s="261"/>
      <c r="V567" s="262"/>
      <c r="W567" s="262"/>
      <c r="X567" s="262"/>
      <c r="Y567" s="262"/>
      <c r="Z567" s="263"/>
      <c r="AA567" s="262"/>
      <c r="AB567" s="263"/>
      <c r="AC567" s="264"/>
      <c r="AD567" s="265"/>
    </row>
    <row r="568" spans="1:30" ht="15.75" hidden="1" thickBot="1">
      <c r="A568" s="252">
        <v>58972</v>
      </c>
      <c r="B568" s="40">
        <f t="shared" si="80"/>
        <v>561</v>
      </c>
      <c r="C568" s="37">
        <f t="shared" si="82"/>
        <v>0</v>
      </c>
      <c r="D568" s="41">
        <f t="shared" si="78"/>
        <v>0</v>
      </c>
      <c r="E568" s="38">
        <f t="shared" si="81"/>
        <v>0</v>
      </c>
      <c r="F568" s="39">
        <f t="shared" si="83"/>
        <v>0</v>
      </c>
      <c r="G568" s="39">
        <f t="shared" si="84"/>
        <v>0</v>
      </c>
      <c r="H568" s="345">
        <f t="shared" si="77"/>
        <v>0</v>
      </c>
      <c r="I568" s="346"/>
      <c r="J568" s="347"/>
      <c r="K568" s="42">
        <f t="shared" si="79"/>
        <v>0</v>
      </c>
      <c r="L568" s="271"/>
      <c r="M568" s="258"/>
      <c r="N568" s="86"/>
      <c r="O568" s="253"/>
      <c r="P568" s="253"/>
      <c r="Q568" s="253"/>
      <c r="R568" s="266"/>
      <c r="S568" s="261"/>
      <c r="T568" s="261"/>
      <c r="U568" s="261"/>
      <c r="V568" s="262"/>
      <c r="W568" s="262"/>
      <c r="X568" s="262"/>
      <c r="Y568" s="262"/>
      <c r="Z568" s="263"/>
      <c r="AA568" s="262"/>
      <c r="AB568" s="263"/>
      <c r="AC568" s="264"/>
      <c r="AD568" s="265"/>
    </row>
    <row r="569" spans="1:30" ht="15.75" hidden="1" thickBot="1">
      <c r="A569" s="252">
        <v>59002</v>
      </c>
      <c r="B569" s="40">
        <f t="shared" si="80"/>
        <v>562</v>
      </c>
      <c r="C569" s="37">
        <f t="shared" si="82"/>
        <v>0</v>
      </c>
      <c r="D569" s="41">
        <f t="shared" si="78"/>
        <v>0</v>
      </c>
      <c r="E569" s="38">
        <f t="shared" si="81"/>
        <v>0</v>
      </c>
      <c r="F569" s="39">
        <f t="shared" si="83"/>
        <v>0</v>
      </c>
      <c r="G569" s="39">
        <f t="shared" si="84"/>
        <v>0</v>
      </c>
      <c r="H569" s="345">
        <f t="shared" si="77"/>
        <v>0</v>
      </c>
      <c r="I569" s="346"/>
      <c r="J569" s="347"/>
      <c r="K569" s="42">
        <f t="shared" si="79"/>
        <v>0</v>
      </c>
      <c r="L569" s="271"/>
      <c r="M569" s="258"/>
      <c r="N569" s="86"/>
      <c r="O569" s="253"/>
      <c r="P569" s="253"/>
      <c r="Q569" s="253"/>
      <c r="R569" s="266"/>
      <c r="S569" s="261"/>
      <c r="T569" s="261"/>
      <c r="U569" s="261"/>
      <c r="V569" s="262"/>
      <c r="W569" s="262"/>
      <c r="X569" s="262"/>
      <c r="Y569" s="262"/>
      <c r="Z569" s="263"/>
      <c r="AA569" s="262"/>
      <c r="AB569" s="263"/>
      <c r="AC569" s="264"/>
      <c r="AD569" s="265"/>
    </row>
    <row r="570" spans="1:30" ht="15.75" hidden="1" thickBot="1">
      <c r="A570" s="252">
        <v>59033</v>
      </c>
      <c r="B570" s="40">
        <f t="shared" si="80"/>
        <v>563</v>
      </c>
      <c r="C570" s="37">
        <f t="shared" si="82"/>
        <v>0</v>
      </c>
      <c r="D570" s="41">
        <f t="shared" si="78"/>
        <v>0</v>
      </c>
      <c r="E570" s="38">
        <f t="shared" si="81"/>
        <v>0</v>
      </c>
      <c r="F570" s="39">
        <f t="shared" si="83"/>
        <v>0</v>
      </c>
      <c r="G570" s="39">
        <f t="shared" si="84"/>
        <v>0</v>
      </c>
      <c r="H570" s="345">
        <f t="shared" si="77"/>
        <v>0</v>
      </c>
      <c r="I570" s="346"/>
      <c r="J570" s="347"/>
      <c r="K570" s="42">
        <f t="shared" si="79"/>
        <v>0</v>
      </c>
      <c r="L570" s="271"/>
      <c r="M570" s="258"/>
      <c r="N570" s="86"/>
      <c r="O570" s="253"/>
      <c r="P570" s="253"/>
      <c r="Q570" s="253"/>
      <c r="R570" s="266"/>
      <c r="S570" s="261"/>
      <c r="T570" s="261"/>
      <c r="U570" s="261"/>
      <c r="V570" s="262"/>
      <c r="W570" s="262"/>
      <c r="X570" s="262"/>
      <c r="Y570" s="262"/>
      <c r="Z570" s="263"/>
      <c r="AA570" s="262"/>
      <c r="AB570" s="263"/>
      <c r="AC570" s="264"/>
      <c r="AD570" s="265"/>
    </row>
    <row r="571" spans="1:30" ht="15.75" hidden="1" thickBot="1">
      <c r="A571" s="252">
        <v>59064</v>
      </c>
      <c r="B571" s="40">
        <f t="shared" si="80"/>
        <v>564</v>
      </c>
      <c r="C571" s="37">
        <f t="shared" si="82"/>
        <v>0</v>
      </c>
      <c r="D571" s="41">
        <f t="shared" si="78"/>
        <v>0</v>
      </c>
      <c r="E571" s="38">
        <f t="shared" si="81"/>
        <v>0</v>
      </c>
      <c r="F571" s="39">
        <f t="shared" si="83"/>
        <v>0</v>
      </c>
      <c r="G571" s="39">
        <f t="shared" si="84"/>
        <v>0</v>
      </c>
      <c r="H571" s="345">
        <f t="shared" si="77"/>
        <v>0</v>
      </c>
      <c r="I571" s="346"/>
      <c r="J571" s="347"/>
      <c r="K571" s="42">
        <f t="shared" si="79"/>
        <v>0</v>
      </c>
      <c r="L571" s="271"/>
      <c r="M571" s="258"/>
      <c r="N571" s="86"/>
      <c r="O571" s="253"/>
      <c r="P571" s="253"/>
      <c r="Q571" s="253"/>
      <c r="R571" s="266"/>
      <c r="S571" s="261"/>
      <c r="T571" s="261"/>
      <c r="U571" s="261"/>
      <c r="V571" s="262"/>
      <c r="W571" s="262"/>
      <c r="X571" s="262"/>
      <c r="Y571" s="262"/>
      <c r="Z571" s="263"/>
      <c r="AA571" s="262"/>
      <c r="AB571" s="263"/>
      <c r="AC571" s="264"/>
      <c r="AD571" s="265"/>
    </row>
    <row r="572" spans="1:30" ht="15.75" hidden="1" thickBot="1">
      <c r="A572" s="252">
        <v>59094</v>
      </c>
      <c r="B572" s="40">
        <f t="shared" si="80"/>
        <v>565</v>
      </c>
      <c r="C572" s="37">
        <f t="shared" si="82"/>
        <v>0</v>
      </c>
      <c r="D572" s="41">
        <f t="shared" si="78"/>
        <v>0</v>
      </c>
      <c r="E572" s="38">
        <f t="shared" si="81"/>
        <v>0</v>
      </c>
      <c r="F572" s="39">
        <f t="shared" si="83"/>
        <v>0</v>
      </c>
      <c r="G572" s="39">
        <f t="shared" si="84"/>
        <v>0</v>
      </c>
      <c r="H572" s="345">
        <f t="shared" si="77"/>
        <v>0</v>
      </c>
      <c r="I572" s="346"/>
      <c r="J572" s="347"/>
      <c r="K572" s="42">
        <f t="shared" si="79"/>
        <v>0</v>
      </c>
      <c r="L572" s="271"/>
      <c r="M572" s="258"/>
      <c r="N572" s="86"/>
      <c r="O572" s="253"/>
      <c r="P572" s="253"/>
      <c r="Q572" s="253"/>
      <c r="R572" s="266"/>
      <c r="S572" s="261"/>
      <c r="T572" s="261"/>
      <c r="U572" s="261"/>
      <c r="V572" s="262"/>
      <c r="W572" s="262"/>
      <c r="X572" s="262"/>
      <c r="Y572" s="262"/>
      <c r="Z572" s="263"/>
      <c r="AA572" s="262"/>
      <c r="AB572" s="263"/>
      <c r="AC572" s="264"/>
      <c r="AD572" s="265"/>
    </row>
    <row r="573" spans="1:30" ht="15.75" hidden="1" thickBot="1">
      <c r="A573" s="252">
        <v>59125</v>
      </c>
      <c r="B573" s="40">
        <f t="shared" si="80"/>
        <v>566</v>
      </c>
      <c r="C573" s="37">
        <f t="shared" si="82"/>
        <v>0</v>
      </c>
      <c r="D573" s="41">
        <f t="shared" si="78"/>
        <v>0</v>
      </c>
      <c r="E573" s="38">
        <f t="shared" si="81"/>
        <v>0</v>
      </c>
      <c r="F573" s="39">
        <f t="shared" si="83"/>
        <v>0</v>
      </c>
      <c r="G573" s="39">
        <f t="shared" si="84"/>
        <v>0</v>
      </c>
      <c r="H573" s="345">
        <f t="shared" si="77"/>
        <v>0</v>
      </c>
      <c r="I573" s="346"/>
      <c r="J573" s="347"/>
      <c r="K573" s="42">
        <f t="shared" si="79"/>
        <v>0</v>
      </c>
      <c r="L573" s="271"/>
      <c r="M573" s="258"/>
      <c r="N573" s="86"/>
      <c r="O573" s="253"/>
      <c r="P573" s="253"/>
      <c r="Q573" s="253"/>
      <c r="R573" s="266"/>
      <c r="S573" s="261"/>
      <c r="T573" s="261"/>
      <c r="U573" s="261"/>
      <c r="V573" s="262"/>
      <c r="W573" s="262"/>
      <c r="X573" s="262"/>
      <c r="Y573" s="262"/>
      <c r="Z573" s="263"/>
      <c r="AA573" s="262"/>
      <c r="AB573" s="263"/>
      <c r="AC573" s="264"/>
      <c r="AD573" s="265"/>
    </row>
    <row r="574" spans="1:30" ht="15.75" hidden="1" thickBot="1">
      <c r="A574" s="252">
        <v>59155</v>
      </c>
      <c r="B574" s="40">
        <f t="shared" si="80"/>
        <v>567</v>
      </c>
      <c r="C574" s="37">
        <f t="shared" si="82"/>
        <v>0</v>
      </c>
      <c r="D574" s="41">
        <f t="shared" si="78"/>
        <v>0</v>
      </c>
      <c r="E574" s="38">
        <f t="shared" si="81"/>
        <v>0</v>
      </c>
      <c r="F574" s="39">
        <f t="shared" si="83"/>
        <v>0</v>
      </c>
      <c r="G574" s="39">
        <f t="shared" si="84"/>
        <v>0</v>
      </c>
      <c r="H574" s="345">
        <f t="shared" si="77"/>
        <v>0</v>
      </c>
      <c r="I574" s="346"/>
      <c r="J574" s="347"/>
      <c r="K574" s="42">
        <f t="shared" si="79"/>
        <v>0</v>
      </c>
      <c r="L574" s="271"/>
      <c r="M574" s="258"/>
      <c r="N574" s="86"/>
      <c r="O574" s="253"/>
      <c r="P574" s="253"/>
      <c r="Q574" s="253"/>
      <c r="R574" s="266"/>
      <c r="S574" s="261"/>
      <c r="T574" s="261"/>
      <c r="U574" s="261"/>
      <c r="V574" s="262"/>
      <c r="W574" s="262"/>
      <c r="X574" s="262"/>
      <c r="Y574" s="262"/>
      <c r="Z574" s="263"/>
      <c r="AA574" s="262"/>
      <c r="AB574" s="263"/>
      <c r="AC574" s="264"/>
      <c r="AD574" s="265"/>
    </row>
    <row r="575" spans="1:30" ht="15.75" hidden="1" thickBot="1">
      <c r="A575" s="252">
        <v>59186</v>
      </c>
      <c r="B575" s="40">
        <f t="shared" si="80"/>
        <v>568</v>
      </c>
      <c r="C575" s="37">
        <f t="shared" si="82"/>
        <v>0</v>
      </c>
      <c r="D575" s="41">
        <f t="shared" si="78"/>
        <v>0</v>
      </c>
      <c r="E575" s="38">
        <f t="shared" si="81"/>
        <v>0</v>
      </c>
      <c r="F575" s="39">
        <f t="shared" si="83"/>
        <v>0</v>
      </c>
      <c r="G575" s="39">
        <f t="shared" si="84"/>
        <v>0</v>
      </c>
      <c r="H575" s="345">
        <f t="shared" si="77"/>
        <v>0</v>
      </c>
      <c r="I575" s="346"/>
      <c r="J575" s="347"/>
      <c r="K575" s="42">
        <f t="shared" si="79"/>
        <v>0</v>
      </c>
      <c r="L575" s="271"/>
      <c r="M575" s="258"/>
      <c r="N575" s="86"/>
      <c r="O575" s="253"/>
      <c r="P575" s="253"/>
      <c r="Q575" s="253"/>
      <c r="R575" s="266"/>
      <c r="S575" s="261"/>
      <c r="T575" s="261"/>
      <c r="U575" s="261"/>
      <c r="V575" s="262"/>
      <c r="W575" s="262"/>
      <c r="X575" s="262"/>
      <c r="Y575" s="262"/>
      <c r="Z575" s="263"/>
      <c r="AA575" s="262"/>
      <c r="AB575" s="263"/>
      <c r="AC575" s="264"/>
      <c r="AD575" s="265"/>
    </row>
    <row r="576" spans="1:30" ht="15.75" hidden="1" thickBot="1">
      <c r="A576" s="252">
        <v>59217</v>
      </c>
      <c r="B576" s="40">
        <f t="shared" si="80"/>
        <v>569</v>
      </c>
      <c r="C576" s="37">
        <f t="shared" si="82"/>
        <v>0</v>
      </c>
      <c r="D576" s="41">
        <f t="shared" si="78"/>
        <v>0</v>
      </c>
      <c r="E576" s="38">
        <f t="shared" si="81"/>
        <v>0</v>
      </c>
      <c r="F576" s="39">
        <f t="shared" si="83"/>
        <v>0</v>
      </c>
      <c r="G576" s="39">
        <f t="shared" si="84"/>
        <v>0</v>
      </c>
      <c r="H576" s="345">
        <f t="shared" si="77"/>
        <v>0</v>
      </c>
      <c r="I576" s="346"/>
      <c r="J576" s="347"/>
      <c r="K576" s="42">
        <f t="shared" si="79"/>
        <v>0</v>
      </c>
      <c r="L576" s="271"/>
      <c r="M576" s="258"/>
      <c r="N576" s="86"/>
      <c r="O576" s="253"/>
      <c r="P576" s="253"/>
      <c r="Q576" s="253"/>
      <c r="R576" s="266"/>
      <c r="S576" s="261"/>
      <c r="T576" s="261"/>
      <c r="U576" s="261"/>
      <c r="V576" s="262"/>
      <c r="W576" s="262"/>
      <c r="X576" s="262"/>
      <c r="Y576" s="262"/>
      <c r="Z576" s="263"/>
      <c r="AA576" s="262"/>
      <c r="AB576" s="263"/>
      <c r="AC576" s="264"/>
      <c r="AD576" s="265"/>
    </row>
    <row r="577" spans="1:30" ht="15.75" hidden="1" thickBot="1">
      <c r="A577" s="252">
        <v>59245</v>
      </c>
      <c r="B577" s="40">
        <f t="shared" si="80"/>
        <v>570</v>
      </c>
      <c r="C577" s="37">
        <f t="shared" si="82"/>
        <v>0</v>
      </c>
      <c r="D577" s="41">
        <f t="shared" si="78"/>
        <v>0</v>
      </c>
      <c r="E577" s="38">
        <f t="shared" si="81"/>
        <v>0</v>
      </c>
      <c r="F577" s="39">
        <f t="shared" si="83"/>
        <v>0</v>
      </c>
      <c r="G577" s="39">
        <f t="shared" si="84"/>
        <v>0</v>
      </c>
      <c r="H577" s="345">
        <f t="shared" si="77"/>
        <v>0</v>
      </c>
      <c r="I577" s="346"/>
      <c r="J577" s="347"/>
      <c r="K577" s="42">
        <f t="shared" si="79"/>
        <v>0</v>
      </c>
      <c r="L577" s="271"/>
      <c r="M577" s="258"/>
      <c r="N577" s="86"/>
      <c r="O577" s="253"/>
      <c r="P577" s="253"/>
      <c r="Q577" s="253"/>
      <c r="R577" s="266"/>
      <c r="S577" s="261"/>
      <c r="T577" s="261"/>
      <c r="U577" s="261"/>
      <c r="V577" s="262"/>
      <c r="W577" s="262"/>
      <c r="X577" s="262"/>
      <c r="Y577" s="262"/>
      <c r="Z577" s="263"/>
      <c r="AA577" s="262"/>
      <c r="AB577" s="263"/>
      <c r="AC577" s="264"/>
      <c r="AD577" s="265"/>
    </row>
    <row r="578" spans="1:30" ht="15.75" hidden="1" thickBot="1">
      <c r="A578" s="252">
        <v>59276</v>
      </c>
      <c r="B578" s="40">
        <f t="shared" si="80"/>
        <v>571</v>
      </c>
      <c r="C578" s="37">
        <f t="shared" si="82"/>
        <v>0</v>
      </c>
      <c r="D578" s="41">
        <f t="shared" si="78"/>
        <v>0</v>
      </c>
      <c r="E578" s="38">
        <f t="shared" si="81"/>
        <v>0</v>
      </c>
      <c r="F578" s="39">
        <f t="shared" si="83"/>
        <v>0</v>
      </c>
      <c r="G578" s="39">
        <f t="shared" si="84"/>
        <v>0</v>
      </c>
      <c r="H578" s="345">
        <f t="shared" si="77"/>
        <v>0</v>
      </c>
      <c r="I578" s="346"/>
      <c r="J578" s="347"/>
      <c r="K578" s="42">
        <f t="shared" si="79"/>
        <v>0</v>
      </c>
      <c r="L578" s="271"/>
      <c r="M578" s="258"/>
      <c r="N578" s="86"/>
      <c r="O578" s="253"/>
      <c r="P578" s="253"/>
      <c r="Q578" s="253"/>
      <c r="R578" s="266"/>
      <c r="S578" s="261"/>
      <c r="T578" s="261"/>
      <c r="U578" s="261"/>
      <c r="V578" s="262"/>
      <c r="W578" s="262"/>
      <c r="X578" s="262"/>
      <c r="Y578" s="262"/>
      <c r="Z578" s="263"/>
      <c r="AA578" s="262"/>
      <c r="AB578" s="263"/>
      <c r="AC578" s="264"/>
      <c r="AD578" s="265"/>
    </row>
    <row r="579" spans="1:30" ht="15.75" hidden="1" thickBot="1">
      <c r="A579" s="252">
        <v>59306</v>
      </c>
      <c r="B579" s="40">
        <f t="shared" si="80"/>
        <v>572</v>
      </c>
      <c r="C579" s="37">
        <f t="shared" si="82"/>
        <v>0</v>
      </c>
      <c r="D579" s="41">
        <f t="shared" si="78"/>
        <v>0</v>
      </c>
      <c r="E579" s="38">
        <f t="shared" si="81"/>
        <v>0</v>
      </c>
      <c r="F579" s="39">
        <f t="shared" si="83"/>
        <v>0</v>
      </c>
      <c r="G579" s="39">
        <f t="shared" si="84"/>
        <v>0</v>
      </c>
      <c r="H579" s="345">
        <f t="shared" si="77"/>
        <v>0</v>
      </c>
      <c r="I579" s="346"/>
      <c r="J579" s="347"/>
      <c r="K579" s="42">
        <f t="shared" si="79"/>
        <v>0</v>
      </c>
      <c r="L579" s="271"/>
      <c r="M579" s="258"/>
      <c r="N579" s="86"/>
      <c r="O579" s="253"/>
      <c r="P579" s="253"/>
      <c r="Q579" s="253"/>
      <c r="R579" s="266"/>
      <c r="S579" s="261"/>
      <c r="T579" s="261"/>
      <c r="U579" s="261"/>
      <c r="V579" s="262"/>
      <c r="W579" s="262"/>
      <c r="X579" s="262"/>
      <c r="Y579" s="262"/>
      <c r="Z579" s="263"/>
      <c r="AA579" s="262"/>
      <c r="AB579" s="263"/>
      <c r="AC579" s="264"/>
      <c r="AD579" s="265"/>
    </row>
    <row r="580" spans="1:30" ht="15.75" hidden="1" thickBot="1">
      <c r="A580" s="252">
        <v>59337</v>
      </c>
      <c r="B580" s="40">
        <f t="shared" si="80"/>
        <v>573</v>
      </c>
      <c r="C580" s="37">
        <f t="shared" si="82"/>
        <v>0</v>
      </c>
      <c r="D580" s="41">
        <f t="shared" si="78"/>
        <v>0</v>
      </c>
      <c r="E580" s="38">
        <f t="shared" si="81"/>
        <v>0</v>
      </c>
      <c r="F580" s="39">
        <f t="shared" si="83"/>
        <v>0</v>
      </c>
      <c r="G580" s="39">
        <f t="shared" si="84"/>
        <v>0</v>
      </c>
      <c r="H580" s="345">
        <f t="shared" ref="H580:H607" si="85">IF(B580&lt;=$U$2,F580,IF(D580&lt;=G579,D580+F580,IF($Q$3=1,D580*(($F$3/12)/(1-(1+($F$3/12))^-($H$3-(B580-1)-0))),$B$3*(($F$3/12)/(1-(1+($F$3/12))^-($H$3-$U$2-0))))))</f>
        <v>0</v>
      </c>
      <c r="I580" s="346"/>
      <c r="J580" s="347"/>
      <c r="K580" s="42">
        <f t="shared" si="79"/>
        <v>0</v>
      </c>
      <c r="L580" s="271"/>
      <c r="M580" s="258"/>
      <c r="N580" s="86"/>
      <c r="O580" s="253"/>
      <c r="P580" s="253"/>
      <c r="Q580" s="253"/>
      <c r="R580" s="266"/>
      <c r="S580" s="261"/>
      <c r="T580" s="261"/>
      <c r="U580" s="261"/>
      <c r="V580" s="262"/>
      <c r="W580" s="262"/>
      <c r="X580" s="262"/>
      <c r="Y580" s="262"/>
      <c r="Z580" s="263"/>
      <c r="AA580" s="262"/>
      <c r="AB580" s="263"/>
      <c r="AC580" s="264"/>
      <c r="AD580" s="265"/>
    </row>
    <row r="581" spans="1:30" ht="15.75" hidden="1" thickBot="1">
      <c r="A581" s="252">
        <v>59367</v>
      </c>
      <c r="B581" s="40">
        <f t="shared" si="80"/>
        <v>574</v>
      </c>
      <c r="C581" s="37">
        <f t="shared" si="82"/>
        <v>0</v>
      </c>
      <c r="D581" s="41">
        <f t="shared" ref="D581:D607" si="86">IF(OR(D580&lt;0,D580&lt;H580),0,(IF(L580=0,D580-G580,D580-L580-G580)))</f>
        <v>0</v>
      </c>
      <c r="E581" s="38">
        <f t="shared" si="81"/>
        <v>0</v>
      </c>
      <c r="F581" s="39">
        <f t="shared" si="83"/>
        <v>0</v>
      </c>
      <c r="G581" s="39">
        <f t="shared" si="84"/>
        <v>0</v>
      </c>
      <c r="H581" s="345">
        <f t="shared" si="85"/>
        <v>0</v>
      </c>
      <c r="I581" s="346"/>
      <c r="J581" s="347"/>
      <c r="K581" s="42">
        <f t="shared" si="79"/>
        <v>0</v>
      </c>
      <c r="L581" s="271"/>
      <c r="M581" s="258"/>
      <c r="N581" s="86"/>
      <c r="O581" s="253"/>
      <c r="P581" s="253"/>
      <c r="Q581" s="253"/>
      <c r="R581" s="266"/>
      <c r="S581" s="261"/>
      <c r="T581" s="261"/>
      <c r="U581" s="261"/>
      <c r="V581" s="262"/>
      <c r="W581" s="262"/>
      <c r="X581" s="262"/>
      <c r="Y581" s="262"/>
      <c r="Z581" s="263"/>
      <c r="AA581" s="262"/>
      <c r="AB581" s="263"/>
      <c r="AC581" s="264"/>
      <c r="AD581" s="265"/>
    </row>
    <row r="582" spans="1:30" ht="15.75" hidden="1" thickBot="1">
      <c r="A582" s="252">
        <v>59398</v>
      </c>
      <c r="B582" s="40">
        <f t="shared" si="80"/>
        <v>575</v>
      </c>
      <c r="C582" s="37">
        <f t="shared" si="82"/>
        <v>0</v>
      </c>
      <c r="D582" s="41">
        <f t="shared" si="86"/>
        <v>0</v>
      </c>
      <c r="E582" s="38">
        <f t="shared" si="81"/>
        <v>0</v>
      </c>
      <c r="F582" s="39">
        <f t="shared" si="83"/>
        <v>0</v>
      </c>
      <c r="G582" s="39">
        <f t="shared" si="84"/>
        <v>0</v>
      </c>
      <c r="H582" s="345">
        <f t="shared" si="85"/>
        <v>0</v>
      </c>
      <c r="I582" s="346"/>
      <c r="J582" s="347"/>
      <c r="K582" s="42">
        <f t="shared" si="79"/>
        <v>0</v>
      </c>
      <c r="L582" s="271"/>
      <c r="M582" s="258"/>
      <c r="N582" s="86"/>
      <c r="O582" s="253"/>
      <c r="P582" s="253"/>
      <c r="Q582" s="253"/>
      <c r="R582" s="266"/>
      <c r="S582" s="261"/>
      <c r="T582" s="261"/>
      <c r="U582" s="261"/>
      <c r="V582" s="262"/>
      <c r="W582" s="262"/>
      <c r="X582" s="262"/>
      <c r="Y582" s="262"/>
      <c r="Z582" s="263"/>
      <c r="AA582" s="262"/>
      <c r="AB582" s="263"/>
      <c r="AC582" s="264"/>
      <c r="AD582" s="265"/>
    </row>
    <row r="583" spans="1:30" ht="15.75" hidden="1" thickBot="1">
      <c r="A583" s="252">
        <v>59429</v>
      </c>
      <c r="B583" s="40">
        <f t="shared" si="80"/>
        <v>576</v>
      </c>
      <c r="C583" s="37">
        <f t="shared" si="82"/>
        <v>0</v>
      </c>
      <c r="D583" s="41">
        <f t="shared" si="86"/>
        <v>0</v>
      </c>
      <c r="E583" s="38">
        <f t="shared" si="81"/>
        <v>0</v>
      </c>
      <c r="F583" s="39">
        <f t="shared" si="83"/>
        <v>0</v>
      </c>
      <c r="G583" s="39">
        <f t="shared" si="84"/>
        <v>0</v>
      </c>
      <c r="H583" s="345">
        <f t="shared" si="85"/>
        <v>0</v>
      </c>
      <c r="I583" s="346"/>
      <c r="J583" s="347"/>
      <c r="K583" s="42">
        <f t="shared" si="79"/>
        <v>0</v>
      </c>
      <c r="L583" s="271"/>
      <c r="M583" s="258"/>
      <c r="N583" s="86"/>
      <c r="O583" s="253"/>
      <c r="P583" s="253"/>
      <c r="Q583" s="253"/>
      <c r="R583" s="266"/>
      <c r="S583" s="261"/>
      <c r="T583" s="261"/>
      <c r="U583" s="261"/>
      <c r="V583" s="262"/>
      <c r="W583" s="262"/>
      <c r="X583" s="262"/>
      <c r="Y583" s="262"/>
      <c r="Z583" s="263"/>
      <c r="AA583" s="262"/>
      <c r="AB583" s="263"/>
      <c r="AC583" s="264"/>
      <c r="AD583" s="265"/>
    </row>
    <row r="584" spans="1:30" ht="15.75" hidden="1" thickBot="1">
      <c r="A584" s="252">
        <v>59459</v>
      </c>
      <c r="B584" s="40">
        <f t="shared" si="80"/>
        <v>577</v>
      </c>
      <c r="C584" s="37">
        <f t="shared" si="82"/>
        <v>0</v>
      </c>
      <c r="D584" s="41">
        <f t="shared" si="86"/>
        <v>0</v>
      </c>
      <c r="E584" s="38">
        <f t="shared" si="81"/>
        <v>0</v>
      </c>
      <c r="F584" s="39">
        <f t="shared" si="83"/>
        <v>0</v>
      </c>
      <c r="G584" s="39">
        <f t="shared" si="84"/>
        <v>0</v>
      </c>
      <c r="H584" s="345">
        <f t="shared" si="85"/>
        <v>0</v>
      </c>
      <c r="I584" s="346"/>
      <c r="J584" s="347"/>
      <c r="K584" s="42">
        <f t="shared" ref="K584:K605" si="87">IF(H584=0,0,H584+$O$2)</f>
        <v>0</v>
      </c>
      <c r="L584" s="271"/>
      <c r="M584" s="258"/>
      <c r="N584" s="86"/>
      <c r="O584" s="253"/>
      <c r="P584" s="253"/>
      <c r="Q584" s="253"/>
      <c r="R584" s="266"/>
      <c r="S584" s="261"/>
      <c r="T584" s="261"/>
      <c r="U584" s="261"/>
      <c r="V584" s="262"/>
      <c r="W584" s="262"/>
      <c r="X584" s="262"/>
      <c r="Y584" s="262"/>
      <c r="Z584" s="263"/>
      <c r="AA584" s="262"/>
      <c r="AB584" s="263"/>
      <c r="AC584" s="264"/>
      <c r="AD584" s="265"/>
    </row>
    <row r="585" spans="1:30" ht="15.75" hidden="1" thickBot="1">
      <c r="A585" s="252">
        <v>59490</v>
      </c>
      <c r="B585" s="40">
        <f t="shared" ref="B585:B607" si="88">B584+1</f>
        <v>578</v>
      </c>
      <c r="C585" s="37">
        <f t="shared" si="82"/>
        <v>0</v>
      </c>
      <c r="D585" s="41">
        <f t="shared" si="86"/>
        <v>0</v>
      </c>
      <c r="E585" s="38">
        <f t="shared" ref="E585:E607" si="89">IF(D585&gt;0,$O$2,0)</f>
        <v>0</v>
      </c>
      <c r="F585" s="39">
        <f t="shared" si="83"/>
        <v>0</v>
      </c>
      <c r="G585" s="39">
        <f t="shared" si="84"/>
        <v>0</v>
      </c>
      <c r="H585" s="345">
        <f t="shared" si="85"/>
        <v>0</v>
      </c>
      <c r="I585" s="346"/>
      <c r="J585" s="347"/>
      <c r="K585" s="42">
        <f t="shared" si="87"/>
        <v>0</v>
      </c>
      <c r="L585" s="271"/>
      <c r="M585" s="258"/>
      <c r="N585" s="86"/>
      <c r="O585" s="253"/>
      <c r="P585" s="253"/>
      <c r="Q585" s="253"/>
      <c r="R585" s="266"/>
      <c r="S585" s="261"/>
      <c r="T585" s="261"/>
      <c r="U585" s="261"/>
      <c r="V585" s="262"/>
      <c r="W585" s="262"/>
      <c r="X585" s="262"/>
      <c r="Y585" s="262"/>
      <c r="Z585" s="263"/>
      <c r="AA585" s="262"/>
      <c r="AB585" s="263"/>
      <c r="AC585" s="264"/>
      <c r="AD585" s="265"/>
    </row>
    <row r="586" spans="1:30" ht="15.75" hidden="1" thickBot="1">
      <c r="A586" s="252">
        <v>59520</v>
      </c>
      <c r="B586" s="40">
        <f t="shared" si="88"/>
        <v>579</v>
      </c>
      <c r="C586" s="37">
        <f t="shared" ref="C586:C607" si="90">D586-G586</f>
        <v>0</v>
      </c>
      <c r="D586" s="41">
        <f t="shared" si="86"/>
        <v>0</v>
      </c>
      <c r="E586" s="38">
        <f t="shared" si="89"/>
        <v>0</v>
      </c>
      <c r="F586" s="39">
        <f t="shared" ref="F586:F607" si="91">D586*($F$3/12)</f>
        <v>0</v>
      </c>
      <c r="G586" s="39">
        <f t="shared" si="84"/>
        <v>0</v>
      </c>
      <c r="H586" s="345">
        <f t="shared" si="85"/>
        <v>0</v>
      </c>
      <c r="I586" s="346"/>
      <c r="J586" s="347"/>
      <c r="K586" s="42">
        <f t="shared" si="87"/>
        <v>0</v>
      </c>
      <c r="L586" s="271"/>
      <c r="M586" s="258"/>
      <c r="N586" s="86"/>
      <c r="O586" s="253"/>
      <c r="P586" s="253"/>
      <c r="Q586" s="253"/>
      <c r="R586" s="266"/>
      <c r="S586" s="261"/>
      <c r="T586" s="261"/>
      <c r="U586" s="261"/>
      <c r="V586" s="262"/>
      <c r="W586" s="262"/>
      <c r="X586" s="262"/>
      <c r="Y586" s="262"/>
      <c r="Z586" s="263"/>
      <c r="AA586" s="262"/>
      <c r="AB586" s="263"/>
      <c r="AC586" s="264"/>
      <c r="AD586" s="265"/>
    </row>
    <row r="587" spans="1:30" ht="15.75" hidden="1" thickBot="1">
      <c r="A587" s="252">
        <v>59551</v>
      </c>
      <c r="B587" s="40">
        <f t="shared" si="88"/>
        <v>580</v>
      </c>
      <c r="C587" s="37">
        <f t="shared" si="90"/>
        <v>0</v>
      </c>
      <c r="D587" s="41">
        <f t="shared" si="86"/>
        <v>0</v>
      </c>
      <c r="E587" s="38">
        <f t="shared" si="89"/>
        <v>0</v>
      </c>
      <c r="F587" s="39">
        <f t="shared" si="91"/>
        <v>0</v>
      </c>
      <c r="G587" s="39">
        <f t="shared" si="84"/>
        <v>0</v>
      </c>
      <c r="H587" s="345">
        <f t="shared" si="85"/>
        <v>0</v>
      </c>
      <c r="I587" s="346"/>
      <c r="J587" s="347"/>
      <c r="K587" s="42">
        <f t="shared" si="87"/>
        <v>0</v>
      </c>
      <c r="L587" s="271"/>
      <c r="M587" s="258"/>
      <c r="N587" s="86"/>
      <c r="O587" s="253"/>
      <c r="P587" s="253"/>
      <c r="Q587" s="253"/>
      <c r="R587" s="266"/>
      <c r="S587" s="261"/>
      <c r="T587" s="261"/>
      <c r="U587" s="261"/>
      <c r="V587" s="262"/>
      <c r="W587" s="262"/>
      <c r="X587" s="262"/>
      <c r="Y587" s="262"/>
      <c r="Z587" s="263"/>
      <c r="AA587" s="262"/>
      <c r="AB587" s="263"/>
      <c r="AC587" s="264"/>
      <c r="AD587" s="265"/>
    </row>
    <row r="588" spans="1:30" ht="15.75" hidden="1" thickBot="1">
      <c r="A588" s="252">
        <v>59582</v>
      </c>
      <c r="B588" s="40">
        <f t="shared" si="88"/>
        <v>581</v>
      </c>
      <c r="C588" s="37">
        <f t="shared" si="90"/>
        <v>0</v>
      </c>
      <c r="D588" s="41">
        <f t="shared" si="86"/>
        <v>0</v>
      </c>
      <c r="E588" s="38">
        <f t="shared" si="89"/>
        <v>0</v>
      </c>
      <c r="F588" s="39">
        <f t="shared" si="91"/>
        <v>0</v>
      </c>
      <c r="G588" s="39">
        <f t="shared" si="84"/>
        <v>0</v>
      </c>
      <c r="H588" s="345">
        <f t="shared" si="85"/>
        <v>0</v>
      </c>
      <c r="I588" s="346"/>
      <c r="J588" s="347"/>
      <c r="K588" s="42">
        <f t="shared" si="87"/>
        <v>0</v>
      </c>
      <c r="L588" s="271"/>
      <c r="M588" s="258"/>
      <c r="N588" s="86"/>
      <c r="O588" s="253"/>
      <c r="P588" s="253"/>
      <c r="Q588" s="253"/>
      <c r="R588" s="266"/>
      <c r="S588" s="261"/>
      <c r="T588" s="261"/>
      <c r="U588" s="261"/>
      <c r="V588" s="262"/>
      <c r="W588" s="262"/>
      <c r="X588" s="262"/>
      <c r="Y588" s="262"/>
      <c r="Z588" s="263"/>
      <c r="AA588" s="262"/>
      <c r="AB588" s="263"/>
      <c r="AC588" s="264"/>
      <c r="AD588" s="265"/>
    </row>
    <row r="589" spans="1:30" ht="15.75" hidden="1" thickBot="1">
      <c r="A589" s="252">
        <v>59610</v>
      </c>
      <c r="B589" s="40">
        <f t="shared" si="88"/>
        <v>582</v>
      </c>
      <c r="C589" s="37">
        <f t="shared" si="90"/>
        <v>0</v>
      </c>
      <c r="D589" s="41">
        <f t="shared" si="86"/>
        <v>0</v>
      </c>
      <c r="E589" s="38">
        <f t="shared" si="89"/>
        <v>0</v>
      </c>
      <c r="F589" s="39">
        <f t="shared" si="91"/>
        <v>0</v>
      </c>
      <c r="G589" s="39">
        <f t="shared" si="84"/>
        <v>0</v>
      </c>
      <c r="H589" s="345">
        <f t="shared" si="85"/>
        <v>0</v>
      </c>
      <c r="I589" s="346"/>
      <c r="J589" s="347"/>
      <c r="K589" s="42">
        <f t="shared" si="87"/>
        <v>0</v>
      </c>
      <c r="L589" s="271"/>
      <c r="M589" s="258"/>
      <c r="N589" s="86"/>
      <c r="O589" s="253"/>
      <c r="P589" s="253"/>
      <c r="Q589" s="253"/>
      <c r="R589" s="266"/>
      <c r="S589" s="261"/>
      <c r="T589" s="261"/>
      <c r="U589" s="261"/>
      <c r="V589" s="262"/>
      <c r="W589" s="262"/>
      <c r="X589" s="262"/>
      <c r="Y589" s="262"/>
      <c r="Z589" s="263"/>
      <c r="AA589" s="262"/>
      <c r="AB589" s="263"/>
      <c r="AC589" s="264"/>
      <c r="AD589" s="265"/>
    </row>
    <row r="590" spans="1:30" ht="15.75" hidden="1" thickBot="1">
      <c r="A590" s="252">
        <v>59641</v>
      </c>
      <c r="B590" s="40">
        <f t="shared" si="88"/>
        <v>583</v>
      </c>
      <c r="C590" s="37">
        <f t="shared" si="90"/>
        <v>0</v>
      </c>
      <c r="D590" s="41">
        <f t="shared" si="86"/>
        <v>0</v>
      </c>
      <c r="E590" s="38">
        <f t="shared" si="89"/>
        <v>0</v>
      </c>
      <c r="F590" s="39">
        <f t="shared" si="91"/>
        <v>0</v>
      </c>
      <c r="G590" s="39">
        <f t="shared" si="84"/>
        <v>0</v>
      </c>
      <c r="H590" s="345">
        <f t="shared" si="85"/>
        <v>0</v>
      </c>
      <c r="I590" s="346"/>
      <c r="J590" s="347"/>
      <c r="K590" s="42">
        <f t="shared" si="87"/>
        <v>0</v>
      </c>
      <c r="L590" s="271"/>
      <c r="M590" s="258"/>
      <c r="N590" s="86"/>
      <c r="O590" s="253"/>
      <c r="P590" s="253"/>
      <c r="Q590" s="253"/>
      <c r="R590" s="266"/>
      <c r="S590" s="261"/>
      <c r="T590" s="261"/>
      <c r="U590" s="261"/>
      <c r="V590" s="262"/>
      <c r="W590" s="262"/>
      <c r="X590" s="262"/>
      <c r="Y590" s="262"/>
      <c r="Z590" s="263"/>
      <c r="AA590" s="262"/>
      <c r="AB590" s="263"/>
      <c r="AC590" s="264"/>
      <c r="AD590" s="265"/>
    </row>
    <row r="591" spans="1:30" ht="15.75" hidden="1" thickBot="1">
      <c r="A591" s="252">
        <v>59671</v>
      </c>
      <c r="B591" s="40">
        <f t="shared" si="88"/>
        <v>584</v>
      </c>
      <c r="C591" s="37">
        <f t="shared" si="90"/>
        <v>0</v>
      </c>
      <c r="D591" s="41">
        <f t="shared" si="86"/>
        <v>0</v>
      </c>
      <c r="E591" s="38">
        <f t="shared" si="89"/>
        <v>0</v>
      </c>
      <c r="F591" s="39">
        <f t="shared" si="91"/>
        <v>0</v>
      </c>
      <c r="G591" s="39">
        <f t="shared" si="84"/>
        <v>0</v>
      </c>
      <c r="H591" s="345">
        <f t="shared" si="85"/>
        <v>0</v>
      </c>
      <c r="I591" s="346"/>
      <c r="J591" s="347"/>
      <c r="K591" s="42">
        <f t="shared" si="87"/>
        <v>0</v>
      </c>
      <c r="L591" s="271"/>
      <c r="M591" s="258"/>
      <c r="N591" s="86"/>
      <c r="O591" s="253"/>
      <c r="P591" s="253"/>
      <c r="Q591" s="253"/>
      <c r="R591" s="266"/>
      <c r="S591" s="261"/>
      <c r="T591" s="261"/>
      <c r="U591" s="261"/>
      <c r="V591" s="262"/>
      <c r="W591" s="262"/>
      <c r="X591" s="262"/>
      <c r="Y591" s="262"/>
      <c r="Z591" s="263"/>
      <c r="AA591" s="262"/>
      <c r="AB591" s="263"/>
      <c r="AC591" s="264"/>
      <c r="AD591" s="265"/>
    </row>
    <row r="592" spans="1:30" ht="15.75" hidden="1" thickBot="1">
      <c r="A592" s="252">
        <v>59702</v>
      </c>
      <c r="B592" s="40">
        <f t="shared" si="88"/>
        <v>585</v>
      </c>
      <c r="C592" s="37">
        <f t="shared" si="90"/>
        <v>0</v>
      </c>
      <c r="D592" s="41">
        <f t="shared" si="86"/>
        <v>0</v>
      </c>
      <c r="E592" s="38">
        <f t="shared" si="89"/>
        <v>0</v>
      </c>
      <c r="F592" s="39">
        <f t="shared" si="91"/>
        <v>0</v>
      </c>
      <c r="G592" s="39">
        <f t="shared" si="84"/>
        <v>0</v>
      </c>
      <c r="H592" s="345">
        <f t="shared" si="85"/>
        <v>0</v>
      </c>
      <c r="I592" s="346"/>
      <c r="J592" s="347"/>
      <c r="K592" s="42">
        <f t="shared" si="87"/>
        <v>0</v>
      </c>
      <c r="L592" s="271"/>
      <c r="M592" s="258"/>
      <c r="N592" s="86"/>
      <c r="O592" s="253"/>
      <c r="P592" s="253"/>
      <c r="Q592" s="253"/>
      <c r="R592" s="266"/>
      <c r="S592" s="261"/>
      <c r="T592" s="261"/>
      <c r="U592" s="261"/>
      <c r="V592" s="262"/>
      <c r="W592" s="262"/>
      <c r="X592" s="262"/>
      <c r="Y592" s="262"/>
      <c r="Z592" s="263"/>
      <c r="AA592" s="262"/>
      <c r="AB592" s="263"/>
      <c r="AC592" s="264"/>
      <c r="AD592" s="265"/>
    </row>
    <row r="593" spans="1:30" ht="15.75" hidden="1" thickBot="1">
      <c r="A593" s="252">
        <v>59732</v>
      </c>
      <c r="B593" s="40">
        <f t="shared" si="88"/>
        <v>586</v>
      </c>
      <c r="C593" s="37">
        <f t="shared" si="90"/>
        <v>0</v>
      </c>
      <c r="D593" s="41">
        <f t="shared" si="86"/>
        <v>0</v>
      </c>
      <c r="E593" s="38">
        <f t="shared" si="89"/>
        <v>0</v>
      </c>
      <c r="F593" s="39">
        <f t="shared" si="91"/>
        <v>0</v>
      </c>
      <c r="G593" s="39">
        <f t="shared" si="84"/>
        <v>0</v>
      </c>
      <c r="H593" s="345">
        <f t="shared" si="85"/>
        <v>0</v>
      </c>
      <c r="I593" s="346"/>
      <c r="J593" s="347"/>
      <c r="K593" s="42">
        <f t="shared" si="87"/>
        <v>0</v>
      </c>
      <c r="L593" s="271"/>
      <c r="M593" s="258"/>
      <c r="N593" s="86"/>
      <c r="O593" s="253"/>
      <c r="P593" s="253"/>
      <c r="Q593" s="253"/>
      <c r="R593" s="266"/>
      <c r="S593" s="261"/>
      <c r="T593" s="261"/>
      <c r="U593" s="261"/>
      <c r="V593" s="262"/>
      <c r="W593" s="262"/>
      <c r="X593" s="262"/>
      <c r="Y593" s="262"/>
      <c r="Z593" s="263"/>
      <c r="AA593" s="262"/>
      <c r="AB593" s="263"/>
      <c r="AC593" s="264"/>
      <c r="AD593" s="265"/>
    </row>
    <row r="594" spans="1:30" ht="15.75" hidden="1" thickBot="1">
      <c r="A594" s="252">
        <v>59763</v>
      </c>
      <c r="B594" s="40">
        <f t="shared" si="88"/>
        <v>587</v>
      </c>
      <c r="C594" s="37">
        <f t="shared" si="90"/>
        <v>0</v>
      </c>
      <c r="D594" s="41">
        <f t="shared" si="86"/>
        <v>0</v>
      </c>
      <c r="E594" s="38">
        <f t="shared" si="89"/>
        <v>0</v>
      </c>
      <c r="F594" s="39">
        <f t="shared" si="91"/>
        <v>0</v>
      </c>
      <c r="G594" s="39">
        <f t="shared" si="84"/>
        <v>0</v>
      </c>
      <c r="H594" s="345">
        <f t="shared" si="85"/>
        <v>0</v>
      </c>
      <c r="I594" s="346"/>
      <c r="J594" s="347"/>
      <c r="K594" s="42">
        <f t="shared" si="87"/>
        <v>0</v>
      </c>
      <c r="L594" s="271"/>
      <c r="M594" s="258"/>
      <c r="N594" s="86"/>
      <c r="O594" s="253"/>
      <c r="P594" s="253"/>
      <c r="Q594" s="253"/>
      <c r="R594" s="266"/>
      <c r="S594" s="261"/>
      <c r="T594" s="261"/>
      <c r="U594" s="261"/>
      <c r="V594" s="262"/>
      <c r="W594" s="262"/>
      <c r="X594" s="262"/>
      <c r="Y594" s="262"/>
      <c r="Z594" s="263"/>
      <c r="AA594" s="262"/>
      <c r="AB594" s="263"/>
      <c r="AC594" s="264"/>
      <c r="AD594" s="265"/>
    </row>
    <row r="595" spans="1:30" ht="15.75" hidden="1" thickBot="1">
      <c r="A595" s="252">
        <v>59794</v>
      </c>
      <c r="B595" s="40">
        <f t="shared" si="88"/>
        <v>588</v>
      </c>
      <c r="C595" s="37">
        <f t="shared" si="90"/>
        <v>0</v>
      </c>
      <c r="D595" s="41">
        <f t="shared" si="86"/>
        <v>0</v>
      </c>
      <c r="E595" s="38">
        <f t="shared" si="89"/>
        <v>0</v>
      </c>
      <c r="F595" s="39">
        <f t="shared" si="91"/>
        <v>0</v>
      </c>
      <c r="G595" s="39">
        <f t="shared" si="84"/>
        <v>0</v>
      </c>
      <c r="H595" s="345">
        <f t="shared" si="85"/>
        <v>0</v>
      </c>
      <c r="I595" s="346"/>
      <c r="J595" s="347"/>
      <c r="K595" s="42">
        <f t="shared" si="87"/>
        <v>0</v>
      </c>
      <c r="L595" s="271"/>
      <c r="M595" s="258"/>
      <c r="N595" s="86"/>
      <c r="O595" s="253"/>
      <c r="P595" s="253"/>
      <c r="Q595" s="253"/>
      <c r="R595" s="266"/>
      <c r="S595" s="261"/>
      <c r="T595" s="261"/>
      <c r="U595" s="261"/>
      <c r="V595" s="262"/>
      <c r="W595" s="262"/>
      <c r="X595" s="262"/>
      <c r="Y595" s="262"/>
      <c r="Z595" s="263"/>
      <c r="AA595" s="262"/>
      <c r="AB595" s="263"/>
      <c r="AC595" s="264"/>
      <c r="AD595" s="265"/>
    </row>
    <row r="596" spans="1:30" ht="15.75" hidden="1" thickBot="1">
      <c r="A596" s="252">
        <v>59824</v>
      </c>
      <c r="B596" s="40">
        <f t="shared" si="88"/>
        <v>589</v>
      </c>
      <c r="C596" s="37">
        <f t="shared" si="90"/>
        <v>0</v>
      </c>
      <c r="D596" s="41">
        <f t="shared" si="86"/>
        <v>0</v>
      </c>
      <c r="E596" s="38">
        <f t="shared" si="89"/>
        <v>0</v>
      </c>
      <c r="F596" s="39">
        <f t="shared" si="91"/>
        <v>0</v>
      </c>
      <c r="G596" s="39">
        <f t="shared" si="84"/>
        <v>0</v>
      </c>
      <c r="H596" s="345">
        <f t="shared" si="85"/>
        <v>0</v>
      </c>
      <c r="I596" s="346"/>
      <c r="J596" s="347"/>
      <c r="K596" s="42">
        <f t="shared" si="87"/>
        <v>0</v>
      </c>
      <c r="L596" s="271"/>
      <c r="M596" s="258"/>
      <c r="N596" s="86"/>
      <c r="O596" s="253"/>
      <c r="P596" s="253"/>
      <c r="Q596" s="253"/>
      <c r="R596" s="266"/>
      <c r="S596" s="261"/>
      <c r="T596" s="261"/>
      <c r="U596" s="261"/>
      <c r="V596" s="262"/>
      <c r="W596" s="262"/>
      <c r="X596" s="262"/>
      <c r="Y596" s="262"/>
      <c r="Z596" s="263"/>
      <c r="AA596" s="262"/>
      <c r="AB596" s="263"/>
      <c r="AC596" s="264"/>
      <c r="AD596" s="265"/>
    </row>
    <row r="597" spans="1:30" ht="15.75" hidden="1" thickBot="1">
      <c r="A597" s="252">
        <v>59855</v>
      </c>
      <c r="B597" s="40">
        <f t="shared" si="88"/>
        <v>590</v>
      </c>
      <c r="C597" s="37">
        <f t="shared" si="90"/>
        <v>0</v>
      </c>
      <c r="D597" s="41">
        <f t="shared" si="86"/>
        <v>0</v>
      </c>
      <c r="E597" s="38">
        <f t="shared" si="89"/>
        <v>0</v>
      </c>
      <c r="F597" s="39">
        <f t="shared" si="91"/>
        <v>0</v>
      </c>
      <c r="G597" s="39">
        <f t="shared" si="84"/>
        <v>0</v>
      </c>
      <c r="H597" s="345">
        <f t="shared" si="85"/>
        <v>0</v>
      </c>
      <c r="I597" s="346"/>
      <c r="J597" s="347"/>
      <c r="K597" s="42">
        <f t="shared" si="87"/>
        <v>0</v>
      </c>
      <c r="L597" s="271"/>
      <c r="M597" s="258"/>
      <c r="N597" s="86"/>
      <c r="O597" s="253"/>
      <c r="P597" s="253"/>
      <c r="Q597" s="253"/>
      <c r="R597" s="266"/>
      <c r="S597" s="261"/>
      <c r="T597" s="261"/>
      <c r="U597" s="261"/>
      <c r="V597" s="262"/>
      <c r="W597" s="262"/>
      <c r="X597" s="262"/>
      <c r="Y597" s="262"/>
      <c r="Z597" s="263"/>
      <c r="AA597" s="262"/>
      <c r="AB597" s="263"/>
      <c r="AC597" s="264"/>
      <c r="AD597" s="265"/>
    </row>
    <row r="598" spans="1:30" ht="15.75" hidden="1" thickBot="1">
      <c r="A598" s="252">
        <v>59885</v>
      </c>
      <c r="B598" s="40">
        <f t="shared" si="88"/>
        <v>591</v>
      </c>
      <c r="C598" s="37">
        <f t="shared" si="90"/>
        <v>0</v>
      </c>
      <c r="D598" s="41">
        <f t="shared" si="86"/>
        <v>0</v>
      </c>
      <c r="E598" s="38">
        <f t="shared" si="89"/>
        <v>0</v>
      </c>
      <c r="F598" s="39">
        <f t="shared" si="91"/>
        <v>0</v>
      </c>
      <c r="G598" s="39">
        <f t="shared" si="84"/>
        <v>0</v>
      </c>
      <c r="H598" s="345">
        <f t="shared" si="85"/>
        <v>0</v>
      </c>
      <c r="I598" s="346"/>
      <c r="J598" s="347"/>
      <c r="K598" s="42">
        <f t="shared" si="87"/>
        <v>0</v>
      </c>
      <c r="L598" s="271"/>
      <c r="M598" s="258"/>
      <c r="N598" s="86"/>
      <c r="O598" s="253"/>
      <c r="P598" s="253"/>
      <c r="Q598" s="253"/>
      <c r="R598" s="266"/>
      <c r="S598" s="261"/>
      <c r="T598" s="261"/>
      <c r="U598" s="261"/>
      <c r="V598" s="262"/>
      <c r="W598" s="262"/>
      <c r="X598" s="262"/>
      <c r="Y598" s="262"/>
      <c r="Z598" s="263"/>
      <c r="AA598" s="262"/>
      <c r="AB598" s="263"/>
      <c r="AC598" s="264"/>
      <c r="AD598" s="265"/>
    </row>
    <row r="599" spans="1:30" ht="15.75" hidden="1" thickBot="1">
      <c r="A599" s="252">
        <v>59916</v>
      </c>
      <c r="B599" s="40">
        <f t="shared" si="88"/>
        <v>592</v>
      </c>
      <c r="C599" s="37">
        <f t="shared" si="90"/>
        <v>0</v>
      </c>
      <c r="D599" s="41">
        <f t="shared" si="86"/>
        <v>0</v>
      </c>
      <c r="E599" s="38">
        <f t="shared" si="89"/>
        <v>0</v>
      </c>
      <c r="F599" s="39">
        <f t="shared" si="91"/>
        <v>0</v>
      </c>
      <c r="G599" s="39">
        <f t="shared" si="84"/>
        <v>0</v>
      </c>
      <c r="H599" s="345">
        <f t="shared" si="85"/>
        <v>0</v>
      </c>
      <c r="I599" s="346"/>
      <c r="J599" s="347"/>
      <c r="K599" s="42">
        <f t="shared" si="87"/>
        <v>0</v>
      </c>
      <c r="L599" s="271"/>
      <c r="M599" s="258"/>
      <c r="N599" s="86"/>
      <c r="O599" s="253"/>
      <c r="P599" s="253"/>
      <c r="Q599" s="253"/>
      <c r="R599" s="266"/>
      <c r="S599" s="261"/>
      <c r="T599" s="261"/>
      <c r="U599" s="261"/>
      <c r="V599" s="262"/>
      <c r="W599" s="262"/>
      <c r="X599" s="262"/>
      <c r="Y599" s="262"/>
      <c r="Z599" s="263"/>
      <c r="AA599" s="262"/>
      <c r="AB599" s="263"/>
      <c r="AC599" s="264"/>
      <c r="AD599" s="265"/>
    </row>
    <row r="600" spans="1:30" ht="15.75" hidden="1" thickBot="1">
      <c r="A600" s="252">
        <v>59947</v>
      </c>
      <c r="B600" s="40">
        <f t="shared" si="88"/>
        <v>593</v>
      </c>
      <c r="C600" s="37">
        <f t="shared" si="90"/>
        <v>0</v>
      </c>
      <c r="D600" s="41">
        <f t="shared" si="86"/>
        <v>0</v>
      </c>
      <c r="E600" s="38">
        <f t="shared" si="89"/>
        <v>0</v>
      </c>
      <c r="F600" s="39">
        <f t="shared" si="91"/>
        <v>0</v>
      </c>
      <c r="G600" s="39">
        <f t="shared" si="84"/>
        <v>0</v>
      </c>
      <c r="H600" s="345">
        <f t="shared" si="85"/>
        <v>0</v>
      </c>
      <c r="I600" s="346"/>
      <c r="J600" s="347"/>
      <c r="K600" s="42">
        <f t="shared" si="87"/>
        <v>0</v>
      </c>
      <c r="L600" s="271"/>
      <c r="M600" s="258"/>
      <c r="N600" s="86"/>
      <c r="O600" s="253"/>
      <c r="P600" s="253"/>
      <c r="Q600" s="253"/>
      <c r="R600" s="266"/>
      <c r="S600" s="261"/>
      <c r="T600" s="261"/>
      <c r="U600" s="261"/>
      <c r="V600" s="262"/>
      <c r="W600" s="262"/>
      <c r="X600" s="262"/>
      <c r="Y600" s="262"/>
      <c r="Z600" s="263"/>
      <c r="AA600" s="262"/>
      <c r="AB600" s="263"/>
      <c r="AC600" s="264"/>
      <c r="AD600" s="265"/>
    </row>
    <row r="601" spans="1:30" ht="15.75" hidden="1" thickBot="1">
      <c r="A601" s="252">
        <v>59976</v>
      </c>
      <c r="B601" s="40">
        <f t="shared" si="88"/>
        <v>594</v>
      </c>
      <c r="C601" s="37">
        <f t="shared" si="90"/>
        <v>0</v>
      </c>
      <c r="D601" s="41">
        <f t="shared" si="86"/>
        <v>0</v>
      </c>
      <c r="E601" s="38">
        <f t="shared" si="89"/>
        <v>0</v>
      </c>
      <c r="F601" s="39">
        <f t="shared" si="91"/>
        <v>0</v>
      </c>
      <c r="G601" s="39">
        <f t="shared" si="84"/>
        <v>0</v>
      </c>
      <c r="H601" s="345">
        <f t="shared" si="85"/>
        <v>0</v>
      </c>
      <c r="I601" s="346"/>
      <c r="J601" s="347"/>
      <c r="K601" s="42">
        <f t="shared" si="87"/>
        <v>0</v>
      </c>
      <c r="L601" s="271"/>
      <c r="M601" s="258"/>
      <c r="N601" s="86"/>
      <c r="O601" s="253"/>
      <c r="P601" s="253"/>
      <c r="Q601" s="253"/>
      <c r="R601" s="266"/>
      <c r="S601" s="261"/>
      <c r="T601" s="261"/>
      <c r="U601" s="261"/>
      <c r="V601" s="262"/>
      <c r="W601" s="262"/>
      <c r="X601" s="262"/>
      <c r="Y601" s="262"/>
      <c r="Z601" s="263"/>
      <c r="AA601" s="262"/>
      <c r="AB601" s="263"/>
      <c r="AC601" s="264"/>
      <c r="AD601" s="265"/>
    </row>
    <row r="602" spans="1:30" ht="15.75" hidden="1" thickBot="1">
      <c r="A602" s="252">
        <v>60007</v>
      </c>
      <c r="B602" s="40">
        <f t="shared" si="88"/>
        <v>595</v>
      </c>
      <c r="C602" s="37">
        <f t="shared" si="90"/>
        <v>0</v>
      </c>
      <c r="D602" s="41">
        <f t="shared" si="86"/>
        <v>0</v>
      </c>
      <c r="E602" s="38">
        <f t="shared" si="89"/>
        <v>0</v>
      </c>
      <c r="F602" s="39">
        <f t="shared" si="91"/>
        <v>0</v>
      </c>
      <c r="G602" s="39">
        <f t="shared" ref="G602:G607" si="92">IF(D602&lt;=G601,D602,H602-F602)</f>
        <v>0</v>
      </c>
      <c r="H602" s="345">
        <f t="shared" si="85"/>
        <v>0</v>
      </c>
      <c r="I602" s="346"/>
      <c r="J602" s="347"/>
      <c r="K602" s="42">
        <f t="shared" si="87"/>
        <v>0</v>
      </c>
      <c r="L602" s="271"/>
      <c r="M602" s="258"/>
      <c r="N602" s="86"/>
      <c r="O602" s="253"/>
      <c r="P602" s="253"/>
      <c r="Q602" s="253"/>
      <c r="R602" s="266"/>
      <c r="S602" s="261"/>
      <c r="T602" s="261"/>
      <c r="U602" s="261"/>
      <c r="V602" s="262"/>
      <c r="W602" s="262"/>
      <c r="X602" s="262"/>
      <c r="Y602" s="262"/>
      <c r="Z602" s="263"/>
      <c r="AA602" s="262"/>
      <c r="AB602" s="263"/>
      <c r="AC602" s="264"/>
      <c r="AD602" s="265"/>
    </row>
    <row r="603" spans="1:30" ht="15.75" hidden="1" thickBot="1">
      <c r="A603" s="252">
        <v>60037</v>
      </c>
      <c r="B603" s="40">
        <f t="shared" si="88"/>
        <v>596</v>
      </c>
      <c r="C603" s="37">
        <f t="shared" si="90"/>
        <v>0</v>
      </c>
      <c r="D603" s="41">
        <f t="shared" si="86"/>
        <v>0</v>
      </c>
      <c r="E603" s="38">
        <f t="shared" si="89"/>
        <v>0</v>
      </c>
      <c r="F603" s="39">
        <f t="shared" si="91"/>
        <v>0</v>
      </c>
      <c r="G603" s="39">
        <f t="shared" si="92"/>
        <v>0</v>
      </c>
      <c r="H603" s="345">
        <f t="shared" si="85"/>
        <v>0</v>
      </c>
      <c r="I603" s="346"/>
      <c r="J603" s="347"/>
      <c r="K603" s="42">
        <f t="shared" si="87"/>
        <v>0</v>
      </c>
      <c r="L603" s="271"/>
      <c r="M603" s="258"/>
      <c r="N603" s="86"/>
      <c r="O603" s="253"/>
      <c r="P603" s="253"/>
      <c r="Q603" s="253"/>
      <c r="R603" s="266"/>
      <c r="S603" s="261"/>
      <c r="T603" s="261"/>
      <c r="U603" s="261"/>
      <c r="V603" s="262"/>
      <c r="W603" s="262"/>
      <c r="X603" s="262"/>
      <c r="Y603" s="262"/>
      <c r="Z603" s="263"/>
      <c r="AA603" s="262"/>
      <c r="AB603" s="263"/>
      <c r="AC603" s="264"/>
      <c r="AD603" s="265"/>
    </row>
    <row r="604" spans="1:30" ht="15.75" hidden="1" thickBot="1">
      <c r="A604" s="252">
        <v>60068</v>
      </c>
      <c r="B604" s="40">
        <f t="shared" si="88"/>
        <v>597</v>
      </c>
      <c r="C604" s="37">
        <f t="shared" si="90"/>
        <v>0</v>
      </c>
      <c r="D604" s="41">
        <f t="shared" si="86"/>
        <v>0</v>
      </c>
      <c r="E604" s="38">
        <f t="shared" si="89"/>
        <v>0</v>
      </c>
      <c r="F604" s="39">
        <f t="shared" si="91"/>
        <v>0</v>
      </c>
      <c r="G604" s="39">
        <f t="shared" si="92"/>
        <v>0</v>
      </c>
      <c r="H604" s="345">
        <f t="shared" si="85"/>
        <v>0</v>
      </c>
      <c r="I604" s="346"/>
      <c r="J604" s="347"/>
      <c r="K604" s="42">
        <f t="shared" si="87"/>
        <v>0</v>
      </c>
      <c r="L604" s="271"/>
      <c r="M604" s="258"/>
      <c r="N604" s="86"/>
      <c r="O604" s="253"/>
      <c r="P604" s="253"/>
      <c r="Q604" s="253"/>
      <c r="R604" s="266"/>
      <c r="S604" s="261"/>
      <c r="T604" s="261"/>
      <c r="U604" s="261"/>
      <c r="V604" s="262"/>
      <c r="W604" s="262"/>
      <c r="X604" s="262"/>
      <c r="Y604" s="262"/>
      <c r="Z604" s="263"/>
      <c r="AA604" s="262"/>
      <c r="AB604" s="263"/>
      <c r="AC604" s="264"/>
      <c r="AD604" s="265"/>
    </row>
    <row r="605" spans="1:30" ht="15.75" hidden="1" thickBot="1">
      <c r="A605" s="252">
        <v>60098</v>
      </c>
      <c r="B605" s="40">
        <f t="shared" si="88"/>
        <v>598</v>
      </c>
      <c r="C605" s="37">
        <f t="shared" si="90"/>
        <v>0</v>
      </c>
      <c r="D605" s="41">
        <f t="shared" si="86"/>
        <v>0</v>
      </c>
      <c r="E605" s="38">
        <f t="shared" si="89"/>
        <v>0</v>
      </c>
      <c r="F605" s="39">
        <f t="shared" si="91"/>
        <v>0</v>
      </c>
      <c r="G605" s="39">
        <f t="shared" si="92"/>
        <v>0</v>
      </c>
      <c r="H605" s="345">
        <f t="shared" si="85"/>
        <v>0</v>
      </c>
      <c r="I605" s="346"/>
      <c r="J605" s="347"/>
      <c r="K605" s="42">
        <f t="shared" si="87"/>
        <v>0</v>
      </c>
      <c r="L605" s="271"/>
      <c r="M605" s="258"/>
      <c r="N605" s="86"/>
      <c r="O605" s="253"/>
      <c r="P605" s="253"/>
      <c r="Q605" s="253"/>
      <c r="R605" s="266"/>
      <c r="S605" s="261"/>
      <c r="T605" s="261"/>
      <c r="U605" s="261"/>
      <c r="V605" s="262"/>
      <c r="W605" s="262"/>
      <c r="X605" s="262"/>
      <c r="Y605" s="262"/>
      <c r="Z605" s="263"/>
      <c r="AA605" s="262"/>
      <c r="AB605" s="263"/>
      <c r="AC605" s="264"/>
      <c r="AD605" s="265"/>
    </row>
    <row r="606" spans="1:30" ht="15.75" hidden="1" thickBot="1">
      <c r="A606" s="252">
        <v>60129</v>
      </c>
      <c r="B606" s="40">
        <f t="shared" si="88"/>
        <v>599</v>
      </c>
      <c r="C606" s="37">
        <f t="shared" si="90"/>
        <v>0</v>
      </c>
      <c r="D606" s="41">
        <f t="shared" si="86"/>
        <v>0</v>
      </c>
      <c r="E606" s="38">
        <f t="shared" si="89"/>
        <v>0</v>
      </c>
      <c r="F606" s="39">
        <f t="shared" si="91"/>
        <v>0</v>
      </c>
      <c r="G606" s="39">
        <f t="shared" si="92"/>
        <v>0</v>
      </c>
      <c r="H606" s="345">
        <f t="shared" si="85"/>
        <v>0</v>
      </c>
      <c r="I606" s="346"/>
      <c r="J606" s="347"/>
      <c r="K606" s="42">
        <f>IF(H606=0,0,H606+$O$2)</f>
        <v>0</v>
      </c>
      <c r="L606" s="271"/>
      <c r="M606" s="258"/>
      <c r="N606" s="86"/>
      <c r="O606" s="253"/>
      <c r="P606" s="253"/>
      <c r="Q606" s="253"/>
      <c r="R606" s="266"/>
      <c r="S606" s="261"/>
      <c r="T606" s="261"/>
      <c r="U606" s="261"/>
      <c r="V606" s="262"/>
      <c r="W606" s="262"/>
      <c r="X606" s="262"/>
      <c r="Y606" s="262"/>
      <c r="Z606" s="263"/>
      <c r="AA606" s="262"/>
      <c r="AB606" s="263"/>
      <c r="AC606" s="264"/>
      <c r="AD606" s="265"/>
    </row>
    <row r="607" spans="1:30" ht="15.75" hidden="1" thickBot="1">
      <c r="A607" s="252">
        <v>60160</v>
      </c>
      <c r="B607" s="40">
        <f t="shared" si="88"/>
        <v>600</v>
      </c>
      <c r="C607" s="37">
        <f t="shared" si="90"/>
        <v>0</v>
      </c>
      <c r="D607" s="41">
        <f t="shared" si="86"/>
        <v>0</v>
      </c>
      <c r="E607" s="38">
        <f t="shared" si="89"/>
        <v>0</v>
      </c>
      <c r="F607" s="39">
        <f t="shared" si="91"/>
        <v>0</v>
      </c>
      <c r="G607" s="39">
        <f t="shared" si="92"/>
        <v>0</v>
      </c>
      <c r="H607" s="345">
        <f t="shared" si="85"/>
        <v>0</v>
      </c>
      <c r="I607" s="346"/>
      <c r="J607" s="347"/>
      <c r="K607" s="42">
        <f>IF(H607=0,0,H607+$O$2)</f>
        <v>0</v>
      </c>
      <c r="L607" s="272"/>
      <c r="M607" s="258"/>
      <c r="N607" s="86"/>
      <c r="O607" s="253"/>
      <c r="P607" s="253"/>
      <c r="Q607" s="253"/>
      <c r="R607" s="266"/>
      <c r="S607" s="261"/>
      <c r="T607" s="261"/>
      <c r="U607" s="261"/>
      <c r="V607" s="262"/>
      <c r="W607" s="262"/>
      <c r="X607" s="262"/>
      <c r="Y607" s="262"/>
      <c r="Z607" s="263"/>
      <c r="AA607" s="262"/>
      <c r="AB607" s="263"/>
      <c r="AC607" s="264"/>
      <c r="AD607" s="265"/>
    </row>
    <row r="608" spans="1:30" ht="21" customHeight="1" thickTop="1">
      <c r="B608" s="72"/>
      <c r="C608" s="75"/>
      <c r="D608" s="48"/>
      <c r="E608" s="77"/>
      <c r="F608" s="77"/>
      <c r="G608" s="77"/>
      <c r="H608" s="348"/>
      <c r="I608" s="349"/>
      <c r="J608" s="350"/>
      <c r="K608" s="357"/>
      <c r="L608" s="77"/>
      <c r="M608" s="43" t="s">
        <v>57</v>
      </c>
      <c r="N608" s="261"/>
      <c r="O608" s="253"/>
      <c r="P608" s="253"/>
      <c r="Q608" s="253"/>
      <c r="R608" s="253"/>
      <c r="S608" s="261"/>
      <c r="T608" s="261"/>
      <c r="U608" s="261"/>
      <c r="V608" s="273"/>
      <c r="W608" s="274">
        <f>MODE(W8:W607)</f>
        <v>31</v>
      </c>
      <c r="AC608" s="275" t="s">
        <v>58</v>
      </c>
      <c r="AD608" s="276">
        <f>SUM(AD7:AD607)</f>
        <v>-88289.521506414225</v>
      </c>
    </row>
    <row r="609" spans="2:23" ht="38.25">
      <c r="B609" s="73" t="s">
        <v>59</v>
      </c>
      <c r="C609" s="76"/>
      <c r="D609" s="49"/>
      <c r="E609" s="78">
        <f>SUM(E8:E607)</f>
        <v>0</v>
      </c>
      <c r="F609" s="78">
        <f>SUM(F8:F607)</f>
        <v>33466.686109410664</v>
      </c>
      <c r="G609" s="78">
        <f>SUM(G8:G607)+H608</f>
        <v>99999.999999999884</v>
      </c>
      <c r="H609" s="351"/>
      <c r="I609" s="352"/>
      <c r="J609" s="353"/>
      <c r="K609" s="358"/>
      <c r="L609" s="78">
        <f>SUM(L8:L607)</f>
        <v>0</v>
      </c>
      <c r="M609" s="45" t="s">
        <v>60</v>
      </c>
      <c r="N609" s="253"/>
      <c r="O609" s="277"/>
      <c r="P609" s="277"/>
      <c r="Q609" s="253"/>
      <c r="R609" s="253"/>
      <c r="S609" s="261"/>
      <c r="T609" s="261"/>
      <c r="U609" s="261"/>
      <c r="V609" s="278"/>
      <c r="W609" s="279" t="s">
        <v>61</v>
      </c>
    </row>
    <row r="610" spans="2:23" ht="15.75" thickBot="1">
      <c r="B610" s="74"/>
      <c r="C610" s="74"/>
      <c r="D610" s="50"/>
      <c r="E610" s="79"/>
      <c r="F610" s="79"/>
      <c r="G610" s="79"/>
      <c r="H610" s="354"/>
      <c r="I610" s="355"/>
      <c r="J610" s="356"/>
      <c r="K610" s="359"/>
      <c r="L610" s="79"/>
      <c r="M610" s="46"/>
      <c r="N610" s="253"/>
      <c r="O610" s="253"/>
      <c r="P610" s="253"/>
      <c r="Q610" s="253"/>
      <c r="R610" s="253"/>
      <c r="S610" s="261"/>
      <c r="T610" s="261"/>
      <c r="U610" s="261"/>
    </row>
    <row r="611" spans="2:23" ht="15.75" thickTop="1">
      <c r="I611" s="282"/>
      <c r="J611" s="282"/>
      <c r="K611" s="283"/>
      <c r="L611" s="284"/>
      <c r="M611" s="284"/>
      <c r="N611" s="285"/>
      <c r="O611" s="285"/>
      <c r="P611" s="285"/>
      <c r="Q611" s="285"/>
      <c r="R611" s="285"/>
      <c r="S611" s="286"/>
    </row>
    <row r="612" spans="2:23">
      <c r="I612" s="282"/>
      <c r="J612" s="282"/>
      <c r="K612" s="283"/>
      <c r="L612" s="284"/>
      <c r="M612" s="284"/>
      <c r="N612" s="285"/>
      <c r="O612" s="285"/>
      <c r="P612" s="285"/>
      <c r="Q612" s="285"/>
      <c r="R612" s="285"/>
      <c r="S612" s="286"/>
    </row>
    <row r="613" spans="2:23">
      <c r="I613" s="282"/>
      <c r="J613" s="282"/>
      <c r="K613" s="283"/>
      <c r="L613" s="284"/>
      <c r="M613" s="284"/>
      <c r="N613" s="285"/>
      <c r="O613" s="285"/>
      <c r="P613" s="285"/>
      <c r="Q613" s="285"/>
      <c r="R613" s="285"/>
      <c r="S613" s="286"/>
    </row>
    <row r="614" spans="2:23">
      <c r="I614" s="282"/>
      <c r="J614" s="282"/>
      <c r="K614" s="283"/>
      <c r="L614" s="284"/>
      <c r="M614" s="284"/>
      <c r="N614" s="285"/>
      <c r="O614" s="285"/>
      <c r="P614" s="285"/>
      <c r="Q614" s="285"/>
      <c r="R614" s="285"/>
      <c r="S614" s="286"/>
    </row>
    <row r="615" spans="2:23">
      <c r="I615" s="282"/>
      <c r="J615" s="282"/>
      <c r="K615" s="283"/>
      <c r="L615" s="284"/>
      <c r="M615" s="284"/>
      <c r="N615" s="285"/>
      <c r="O615" s="285"/>
      <c r="P615" s="285"/>
      <c r="Q615" s="285"/>
      <c r="R615" s="285"/>
      <c r="S615" s="286"/>
    </row>
    <row r="616" spans="2:23">
      <c r="I616" s="282"/>
      <c r="J616" s="282"/>
      <c r="K616" s="283"/>
      <c r="L616" s="284"/>
      <c r="M616" s="284"/>
      <c r="N616" s="285"/>
      <c r="O616" s="285"/>
      <c r="P616" s="285"/>
      <c r="Q616" s="285"/>
      <c r="R616" s="285"/>
      <c r="S616" s="286"/>
    </row>
    <row r="617" spans="2:23">
      <c r="I617" s="282"/>
      <c r="J617" s="282"/>
      <c r="K617" s="283"/>
      <c r="L617" s="284"/>
      <c r="M617" s="284"/>
      <c r="N617" s="285"/>
      <c r="O617" s="285"/>
      <c r="P617" s="285"/>
      <c r="Q617" s="285"/>
      <c r="R617" s="285"/>
      <c r="S617" s="286"/>
    </row>
    <row r="618" spans="2:23">
      <c r="I618" s="282"/>
      <c r="J618" s="282"/>
      <c r="K618" s="283"/>
      <c r="L618" s="284"/>
      <c r="M618" s="284"/>
      <c r="N618" s="285"/>
      <c r="O618" s="285"/>
      <c r="P618" s="285"/>
      <c r="Q618" s="285"/>
      <c r="R618" s="285"/>
      <c r="S618" s="286"/>
    </row>
    <row r="619" spans="2:23">
      <c r="I619" s="282"/>
      <c r="J619" s="282"/>
      <c r="K619" s="283"/>
      <c r="L619" s="284"/>
      <c r="M619" s="284"/>
      <c r="N619" s="285"/>
      <c r="O619" s="285"/>
      <c r="P619" s="285"/>
      <c r="Q619" s="285"/>
      <c r="R619" s="285"/>
      <c r="S619" s="286"/>
    </row>
    <row r="620" spans="2:23">
      <c r="I620" s="282"/>
      <c r="J620" s="282"/>
      <c r="K620" s="283"/>
      <c r="L620" s="284"/>
      <c r="M620" s="284"/>
      <c r="N620" s="285"/>
      <c r="O620" s="285"/>
      <c r="P620" s="285"/>
      <c r="Q620" s="285"/>
      <c r="R620" s="285"/>
      <c r="S620" s="286"/>
    </row>
    <row r="621" spans="2:23">
      <c r="I621" s="282"/>
      <c r="J621" s="282"/>
      <c r="K621" s="283"/>
      <c r="L621" s="284"/>
      <c r="M621" s="284"/>
      <c r="N621" s="285"/>
      <c r="O621" s="285"/>
      <c r="P621" s="285"/>
      <c r="Q621" s="285"/>
      <c r="R621" s="285"/>
      <c r="S621" s="286"/>
    </row>
    <row r="622" spans="2:23">
      <c r="I622" s="282"/>
      <c r="J622" s="282"/>
      <c r="K622" s="283"/>
      <c r="L622" s="284"/>
      <c r="M622" s="284"/>
      <c r="N622" s="285"/>
      <c r="O622" s="285"/>
      <c r="P622" s="285"/>
      <c r="Q622" s="285"/>
      <c r="R622" s="285"/>
      <c r="S622" s="286"/>
    </row>
    <row r="623" spans="2:23">
      <c r="I623" s="282"/>
      <c r="J623" s="282"/>
      <c r="K623" s="283"/>
      <c r="L623" s="284"/>
      <c r="M623" s="284"/>
      <c r="N623" s="285"/>
      <c r="O623" s="285"/>
      <c r="P623" s="285"/>
      <c r="Q623" s="285"/>
      <c r="R623" s="285"/>
      <c r="S623" s="286"/>
    </row>
    <row r="624" spans="2:23">
      <c r="I624" s="282"/>
      <c r="J624" s="282"/>
      <c r="K624" s="283"/>
      <c r="L624" s="284"/>
      <c r="M624" s="284"/>
      <c r="N624" s="285"/>
      <c r="O624" s="285"/>
      <c r="P624" s="285"/>
      <c r="Q624" s="285"/>
      <c r="R624" s="285"/>
      <c r="S624" s="286"/>
    </row>
    <row r="625" spans="9:19">
      <c r="I625" s="282"/>
      <c r="J625" s="282"/>
      <c r="K625" s="283"/>
      <c r="L625" s="284"/>
      <c r="M625" s="284"/>
      <c r="N625" s="285"/>
      <c r="O625" s="285"/>
      <c r="P625" s="285"/>
      <c r="Q625" s="285"/>
      <c r="R625" s="285"/>
      <c r="S625" s="286"/>
    </row>
    <row r="626" spans="9:19">
      <c r="I626" s="282"/>
      <c r="J626" s="282"/>
      <c r="K626" s="283"/>
      <c r="L626" s="284"/>
      <c r="M626" s="284"/>
      <c r="N626" s="285"/>
      <c r="O626" s="285"/>
      <c r="P626" s="285"/>
      <c r="Q626" s="285"/>
      <c r="R626" s="285"/>
      <c r="S626" s="286"/>
    </row>
    <row r="627" spans="9:19">
      <c r="I627" s="282"/>
      <c r="J627" s="282"/>
      <c r="K627" s="283"/>
      <c r="L627" s="284"/>
      <c r="M627" s="284"/>
      <c r="N627" s="285"/>
      <c r="O627" s="285"/>
      <c r="P627" s="285"/>
      <c r="Q627" s="285"/>
      <c r="R627" s="285"/>
      <c r="S627" s="286"/>
    </row>
    <row r="628" spans="9:19">
      <c r="I628" s="282"/>
      <c r="J628" s="282"/>
      <c r="K628" s="283"/>
      <c r="L628" s="284"/>
      <c r="M628" s="284"/>
      <c r="N628" s="285"/>
      <c r="O628" s="285"/>
      <c r="P628" s="285"/>
      <c r="Q628" s="285"/>
      <c r="R628" s="285"/>
      <c r="S628" s="286"/>
    </row>
    <row r="629" spans="9:19">
      <c r="I629" s="282"/>
      <c r="J629" s="282"/>
      <c r="K629" s="283"/>
      <c r="L629" s="284"/>
      <c r="M629" s="284"/>
      <c r="N629" s="285"/>
      <c r="O629" s="285"/>
      <c r="P629" s="285"/>
      <c r="Q629" s="285"/>
      <c r="R629" s="285"/>
      <c r="S629" s="286"/>
    </row>
    <row r="630" spans="9:19">
      <c r="I630" s="282"/>
      <c r="J630" s="282"/>
      <c r="K630" s="283"/>
      <c r="L630" s="284"/>
      <c r="M630" s="284"/>
      <c r="N630" s="285"/>
      <c r="O630" s="285"/>
      <c r="P630" s="285"/>
      <c r="Q630" s="285"/>
      <c r="R630" s="285"/>
      <c r="S630" s="286"/>
    </row>
    <row r="631" spans="9:19">
      <c r="I631" s="282"/>
      <c r="J631" s="282"/>
      <c r="K631" s="283"/>
      <c r="L631" s="284"/>
      <c r="M631" s="284"/>
      <c r="N631" s="285"/>
      <c r="O631" s="285"/>
      <c r="P631" s="285"/>
      <c r="Q631" s="285"/>
      <c r="R631" s="285"/>
      <c r="S631" s="286"/>
    </row>
    <row r="632" spans="9:19">
      <c r="I632" s="282"/>
      <c r="J632" s="282"/>
      <c r="K632" s="283"/>
      <c r="L632" s="284"/>
      <c r="M632" s="284"/>
      <c r="N632" s="285"/>
      <c r="O632" s="285"/>
      <c r="P632" s="285"/>
      <c r="Q632" s="285"/>
      <c r="R632" s="285"/>
      <c r="S632" s="286"/>
    </row>
    <row r="633" spans="9:19">
      <c r="I633" s="282"/>
      <c r="J633" s="282"/>
      <c r="K633" s="283"/>
      <c r="L633" s="284"/>
      <c r="M633" s="284"/>
      <c r="N633" s="285"/>
      <c r="O633" s="285"/>
      <c r="P633" s="285"/>
      <c r="Q633" s="285"/>
      <c r="R633" s="285"/>
      <c r="S633" s="286"/>
    </row>
    <row r="634" spans="9:19">
      <c r="I634" s="282"/>
      <c r="J634" s="282"/>
      <c r="K634" s="283"/>
      <c r="L634" s="284"/>
      <c r="M634" s="284"/>
      <c r="N634" s="285"/>
      <c r="O634" s="285"/>
      <c r="P634" s="285"/>
      <c r="Q634" s="285"/>
      <c r="R634" s="285"/>
      <c r="S634" s="286"/>
    </row>
    <row r="635" spans="9:19">
      <c r="I635" s="282"/>
      <c r="J635" s="282"/>
      <c r="K635" s="283"/>
      <c r="L635" s="284"/>
      <c r="M635" s="284"/>
      <c r="N635" s="285"/>
      <c r="O635" s="285"/>
      <c r="P635" s="285"/>
      <c r="Q635" s="285"/>
      <c r="R635" s="285"/>
      <c r="S635" s="286"/>
    </row>
    <row r="636" spans="9:19">
      <c r="I636" s="282"/>
      <c r="J636" s="282"/>
      <c r="K636" s="283"/>
      <c r="L636" s="284"/>
      <c r="M636" s="284"/>
      <c r="N636" s="285"/>
      <c r="O636" s="285"/>
      <c r="P636" s="285"/>
      <c r="Q636" s="285"/>
      <c r="R636" s="285"/>
      <c r="S636" s="286"/>
    </row>
    <row r="637" spans="9:19">
      <c r="I637" s="282"/>
      <c r="J637" s="282"/>
      <c r="K637" s="283"/>
      <c r="L637" s="284"/>
      <c r="M637" s="284"/>
      <c r="N637" s="285"/>
      <c r="O637" s="285"/>
      <c r="P637" s="285"/>
      <c r="Q637" s="285"/>
      <c r="R637" s="285"/>
      <c r="S637" s="286"/>
    </row>
    <row r="638" spans="9:19">
      <c r="I638" s="282"/>
      <c r="J638" s="282"/>
      <c r="K638" s="283"/>
      <c r="L638" s="284"/>
      <c r="M638" s="284"/>
      <c r="N638" s="285"/>
      <c r="O638" s="285"/>
      <c r="P638" s="285"/>
      <c r="Q638" s="285"/>
      <c r="R638" s="285"/>
      <c r="S638" s="286"/>
    </row>
    <row r="639" spans="9:19">
      <c r="I639" s="282"/>
      <c r="J639" s="282"/>
      <c r="K639" s="283"/>
      <c r="L639" s="284"/>
      <c r="M639" s="284"/>
      <c r="N639" s="285"/>
      <c r="O639" s="285"/>
      <c r="P639" s="285"/>
      <c r="Q639" s="285"/>
      <c r="R639" s="285"/>
      <c r="S639" s="286"/>
    </row>
    <row r="640" spans="9:19">
      <c r="I640" s="282"/>
      <c r="J640" s="282"/>
      <c r="K640" s="283"/>
      <c r="L640" s="284"/>
      <c r="M640" s="284"/>
      <c r="N640" s="285"/>
      <c r="O640" s="285"/>
      <c r="P640" s="285"/>
      <c r="Q640" s="285"/>
      <c r="R640" s="285"/>
      <c r="S640" s="286"/>
    </row>
    <row r="641" spans="9:19">
      <c r="I641" s="282"/>
      <c r="J641" s="282"/>
      <c r="K641" s="283"/>
      <c r="L641" s="284"/>
      <c r="M641" s="284"/>
      <c r="N641" s="285"/>
      <c r="O641" s="285"/>
      <c r="P641" s="285"/>
      <c r="Q641" s="285"/>
      <c r="R641" s="285"/>
      <c r="S641" s="286"/>
    </row>
    <row r="642" spans="9:19">
      <c r="I642" s="282"/>
      <c r="J642" s="282"/>
      <c r="K642" s="283"/>
      <c r="L642" s="284"/>
      <c r="M642" s="284"/>
      <c r="N642" s="285"/>
      <c r="O642" s="285"/>
      <c r="P642" s="285"/>
      <c r="Q642" s="285"/>
      <c r="R642" s="285"/>
      <c r="S642" s="286"/>
    </row>
    <row r="643" spans="9:19">
      <c r="I643" s="282"/>
      <c r="J643" s="282"/>
      <c r="K643" s="283"/>
      <c r="L643" s="284"/>
      <c r="M643" s="284"/>
      <c r="N643" s="285"/>
      <c r="O643" s="285"/>
      <c r="P643" s="285"/>
      <c r="Q643" s="285"/>
      <c r="R643" s="285"/>
      <c r="S643" s="286"/>
    </row>
    <row r="644" spans="9:19">
      <c r="I644" s="282"/>
      <c r="J644" s="282"/>
      <c r="K644" s="283"/>
      <c r="L644" s="284"/>
      <c r="M644" s="284"/>
      <c r="N644" s="285"/>
      <c r="O644" s="285"/>
      <c r="P644" s="285"/>
      <c r="Q644" s="285"/>
      <c r="R644" s="285"/>
      <c r="S644" s="286"/>
    </row>
    <row r="645" spans="9:19">
      <c r="I645" s="282"/>
      <c r="J645" s="282"/>
      <c r="K645" s="283"/>
      <c r="L645" s="284"/>
      <c r="M645" s="284"/>
      <c r="N645" s="285"/>
      <c r="O645" s="285"/>
      <c r="P645" s="285"/>
      <c r="Q645" s="285"/>
      <c r="R645" s="285"/>
      <c r="S645" s="286"/>
    </row>
    <row r="646" spans="9:19">
      <c r="I646" s="282"/>
      <c r="J646" s="282"/>
      <c r="K646" s="283"/>
      <c r="L646" s="284"/>
      <c r="M646" s="284"/>
      <c r="N646" s="285"/>
      <c r="O646" s="285"/>
      <c r="P646" s="285"/>
      <c r="Q646" s="285"/>
      <c r="R646" s="285"/>
      <c r="S646" s="286"/>
    </row>
    <row r="647" spans="9:19">
      <c r="I647" s="282"/>
      <c r="J647" s="282"/>
      <c r="K647" s="283"/>
      <c r="L647" s="284"/>
      <c r="M647" s="284"/>
      <c r="N647" s="285"/>
      <c r="O647" s="285"/>
      <c r="P647" s="285"/>
      <c r="Q647" s="285"/>
      <c r="R647" s="285"/>
      <c r="S647" s="286"/>
    </row>
    <row r="648" spans="9:19">
      <c r="I648" s="282"/>
      <c r="J648" s="282"/>
      <c r="K648" s="283"/>
      <c r="L648" s="284"/>
      <c r="M648" s="284"/>
      <c r="N648" s="285"/>
      <c r="O648" s="285"/>
      <c r="P648" s="285"/>
      <c r="Q648" s="285"/>
      <c r="R648" s="285"/>
      <c r="S648" s="286"/>
    </row>
    <row r="649" spans="9:19">
      <c r="I649" s="282"/>
      <c r="J649" s="282"/>
      <c r="K649" s="283"/>
      <c r="L649" s="284"/>
      <c r="M649" s="284"/>
      <c r="N649" s="285"/>
      <c r="O649" s="285"/>
      <c r="P649" s="285"/>
      <c r="Q649" s="285"/>
      <c r="R649" s="285"/>
      <c r="S649" s="286"/>
    </row>
    <row r="650" spans="9:19">
      <c r="I650" s="282"/>
      <c r="J650" s="282"/>
      <c r="K650" s="283"/>
      <c r="L650" s="284"/>
      <c r="M650" s="284"/>
      <c r="N650" s="285"/>
      <c r="O650" s="285"/>
      <c r="P650" s="285"/>
      <c r="Q650" s="285"/>
      <c r="R650" s="285"/>
      <c r="S650" s="286"/>
    </row>
    <row r="651" spans="9:19">
      <c r="I651" s="282"/>
      <c r="J651" s="282"/>
      <c r="K651" s="283"/>
      <c r="L651" s="284"/>
      <c r="M651" s="284"/>
      <c r="N651" s="285"/>
      <c r="O651" s="285"/>
      <c r="P651" s="285"/>
      <c r="Q651" s="285"/>
      <c r="R651" s="285"/>
      <c r="S651" s="286"/>
    </row>
    <row r="652" spans="9:19">
      <c r="I652" s="282"/>
      <c r="J652" s="282"/>
      <c r="K652" s="283"/>
      <c r="L652" s="284"/>
      <c r="M652" s="284"/>
      <c r="N652" s="285"/>
      <c r="O652" s="285"/>
      <c r="P652" s="285"/>
      <c r="Q652" s="285"/>
      <c r="R652" s="285"/>
      <c r="S652" s="286"/>
    </row>
    <row r="653" spans="9:19">
      <c r="I653" s="282"/>
      <c r="J653" s="282"/>
      <c r="K653" s="283"/>
      <c r="L653" s="284"/>
      <c r="M653" s="284"/>
      <c r="N653" s="285"/>
      <c r="O653" s="285"/>
      <c r="P653" s="285"/>
      <c r="Q653" s="285"/>
      <c r="R653" s="285"/>
      <c r="S653" s="286"/>
    </row>
    <row r="654" spans="9:19">
      <c r="I654" s="282"/>
      <c r="J654" s="282"/>
      <c r="K654" s="283"/>
      <c r="L654" s="284"/>
      <c r="M654" s="284"/>
      <c r="N654" s="285"/>
      <c r="O654" s="285"/>
      <c r="P654" s="285"/>
      <c r="Q654" s="285"/>
      <c r="R654" s="285"/>
      <c r="S654" s="286"/>
    </row>
    <row r="655" spans="9:19">
      <c r="I655" s="282"/>
      <c r="J655" s="282"/>
      <c r="K655" s="283"/>
      <c r="L655" s="284"/>
      <c r="M655" s="284"/>
      <c r="N655" s="285"/>
      <c r="O655" s="285"/>
      <c r="P655" s="285"/>
      <c r="Q655" s="285"/>
      <c r="R655" s="285"/>
      <c r="S655" s="286"/>
    </row>
    <row r="656" spans="9:19">
      <c r="N656" s="285"/>
      <c r="O656" s="285"/>
      <c r="P656" s="285"/>
      <c r="Q656" s="285"/>
      <c r="R656" s="285"/>
      <c r="S656" s="286"/>
    </row>
    <row r="657" spans="14:19">
      <c r="N657" s="285"/>
      <c r="O657" s="285"/>
      <c r="P657" s="285"/>
      <c r="Q657" s="285"/>
      <c r="R657" s="285"/>
      <c r="S657" s="286"/>
    </row>
    <row r="658" spans="14:19">
      <c r="N658" s="285"/>
      <c r="O658" s="285"/>
      <c r="P658" s="285"/>
      <c r="Q658" s="285"/>
      <c r="R658" s="285"/>
      <c r="S658" s="286"/>
    </row>
    <row r="659" spans="14:19">
      <c r="N659" s="285"/>
      <c r="O659" s="285"/>
      <c r="P659" s="285"/>
      <c r="Q659" s="285"/>
      <c r="R659" s="285"/>
      <c r="S659" s="286"/>
    </row>
    <row r="660" spans="14:19">
      <c r="N660" s="285"/>
      <c r="O660" s="285"/>
      <c r="P660" s="285"/>
      <c r="Q660" s="285"/>
      <c r="R660" s="285"/>
      <c r="S660" s="286"/>
    </row>
    <row r="661" spans="14:19">
      <c r="N661" s="285"/>
      <c r="O661" s="285"/>
      <c r="P661" s="285"/>
      <c r="Q661" s="285"/>
      <c r="R661" s="285"/>
      <c r="S661" s="286"/>
    </row>
    <row r="662" spans="14:19">
      <c r="N662" s="285"/>
      <c r="O662" s="285"/>
      <c r="P662" s="285"/>
      <c r="Q662" s="285"/>
      <c r="R662" s="285"/>
      <c r="S662" s="286"/>
    </row>
    <row r="663" spans="14:19">
      <c r="N663" s="285"/>
      <c r="O663" s="285"/>
      <c r="P663" s="285"/>
      <c r="Q663" s="285"/>
      <c r="R663" s="285"/>
      <c r="S663" s="286"/>
    </row>
    <row r="664" spans="14:19">
      <c r="N664" s="285"/>
      <c r="O664" s="285"/>
      <c r="P664" s="285"/>
      <c r="Q664" s="285"/>
      <c r="R664" s="285"/>
      <c r="S664" s="286"/>
    </row>
    <row r="665" spans="14:19">
      <c r="N665" s="285"/>
      <c r="O665" s="285"/>
      <c r="P665" s="285"/>
      <c r="Q665" s="285"/>
      <c r="R665" s="285"/>
      <c r="S665" s="286"/>
    </row>
    <row r="666" spans="14:19">
      <c r="N666" s="285"/>
      <c r="O666" s="285"/>
      <c r="P666" s="285"/>
      <c r="Q666" s="285"/>
      <c r="R666" s="285"/>
      <c r="S666" s="286"/>
    </row>
    <row r="667" spans="14:19">
      <c r="N667" s="285"/>
      <c r="O667" s="285"/>
      <c r="P667" s="285"/>
      <c r="Q667" s="285"/>
      <c r="R667" s="285"/>
      <c r="S667" s="286"/>
    </row>
    <row r="668" spans="14:19">
      <c r="N668" s="285"/>
      <c r="O668" s="285"/>
      <c r="P668" s="285"/>
      <c r="Q668" s="285"/>
      <c r="R668" s="285"/>
      <c r="S668" s="286"/>
    </row>
    <row r="669" spans="14:19">
      <c r="N669" s="285"/>
      <c r="O669" s="285"/>
      <c r="P669" s="285"/>
      <c r="Q669" s="285"/>
      <c r="R669" s="285"/>
      <c r="S669" s="286"/>
    </row>
    <row r="670" spans="14:19">
      <c r="N670" s="285"/>
      <c r="O670" s="285"/>
      <c r="P670" s="285"/>
      <c r="Q670" s="285"/>
      <c r="R670" s="285"/>
      <c r="S670" s="286"/>
    </row>
    <row r="671" spans="14:19">
      <c r="N671" s="285"/>
      <c r="O671" s="285"/>
      <c r="P671" s="285"/>
      <c r="Q671" s="285"/>
      <c r="R671" s="285"/>
      <c r="S671" s="286"/>
    </row>
    <row r="672" spans="14:19">
      <c r="N672" s="285"/>
      <c r="O672" s="285"/>
      <c r="P672" s="285"/>
      <c r="Q672" s="285"/>
      <c r="R672" s="285"/>
      <c r="S672" s="286"/>
    </row>
    <row r="673" spans="14:19">
      <c r="N673" s="285"/>
      <c r="O673" s="285"/>
      <c r="P673" s="285"/>
      <c r="Q673" s="285"/>
      <c r="R673" s="285"/>
      <c r="S673" s="286"/>
    </row>
    <row r="674" spans="14:19">
      <c r="N674" s="285"/>
      <c r="O674" s="285"/>
      <c r="P674" s="285"/>
      <c r="Q674" s="285"/>
      <c r="R674" s="285"/>
      <c r="S674" s="286"/>
    </row>
    <row r="675" spans="14:19">
      <c r="N675" s="285"/>
      <c r="O675" s="285"/>
      <c r="P675" s="285"/>
      <c r="Q675" s="285"/>
      <c r="R675" s="285"/>
      <c r="S675" s="286"/>
    </row>
    <row r="676" spans="14:19">
      <c r="N676" s="285"/>
      <c r="O676" s="285"/>
      <c r="P676" s="285"/>
      <c r="Q676" s="285"/>
      <c r="R676" s="285"/>
      <c r="S676" s="286"/>
    </row>
    <row r="677" spans="14:19">
      <c r="N677" s="285"/>
      <c r="O677" s="285"/>
      <c r="P677" s="285"/>
      <c r="Q677" s="285"/>
      <c r="R677" s="285"/>
      <c r="S677" s="286"/>
    </row>
    <row r="678" spans="14:19">
      <c r="N678" s="285"/>
      <c r="O678" s="285"/>
      <c r="P678" s="285"/>
      <c r="Q678" s="285"/>
      <c r="R678" s="285"/>
      <c r="S678" s="286"/>
    </row>
    <row r="679" spans="14:19">
      <c r="N679" s="285"/>
      <c r="O679" s="285"/>
      <c r="P679" s="285"/>
      <c r="Q679" s="285"/>
      <c r="R679" s="285"/>
      <c r="S679" s="286"/>
    </row>
    <row r="680" spans="14:19">
      <c r="N680" s="285"/>
      <c r="O680" s="285"/>
      <c r="P680" s="285"/>
      <c r="Q680" s="285"/>
      <c r="R680" s="285"/>
      <c r="S680" s="286"/>
    </row>
    <row r="681" spans="14:19">
      <c r="N681" s="285"/>
      <c r="O681" s="285"/>
      <c r="P681" s="285"/>
      <c r="Q681" s="285"/>
      <c r="R681" s="285"/>
      <c r="S681" s="286"/>
    </row>
    <row r="682" spans="14:19">
      <c r="N682" s="285"/>
      <c r="O682" s="285"/>
      <c r="P682" s="285"/>
      <c r="Q682" s="285"/>
      <c r="R682" s="285"/>
      <c r="S682" s="286"/>
    </row>
    <row r="683" spans="14:19">
      <c r="N683" s="285"/>
      <c r="O683" s="285"/>
      <c r="P683" s="285"/>
      <c r="Q683" s="285"/>
      <c r="R683" s="285"/>
      <c r="S683" s="286"/>
    </row>
    <row r="684" spans="14:19">
      <c r="N684" s="285"/>
      <c r="O684" s="285"/>
      <c r="P684" s="285"/>
      <c r="Q684" s="285"/>
      <c r="R684" s="285"/>
      <c r="S684" s="286"/>
    </row>
    <row r="685" spans="14:19">
      <c r="N685" s="285"/>
      <c r="O685" s="285"/>
      <c r="P685" s="285"/>
      <c r="Q685" s="285"/>
      <c r="R685" s="285"/>
      <c r="S685" s="286"/>
    </row>
    <row r="686" spans="14:19">
      <c r="N686" s="285"/>
      <c r="O686" s="285"/>
      <c r="P686" s="285"/>
      <c r="Q686" s="285"/>
      <c r="R686" s="285"/>
      <c r="S686" s="286"/>
    </row>
    <row r="687" spans="14:19">
      <c r="N687" s="285"/>
      <c r="O687" s="285"/>
      <c r="P687" s="285"/>
      <c r="Q687" s="285"/>
      <c r="R687" s="285"/>
      <c r="S687" s="286"/>
    </row>
    <row r="688" spans="14:19">
      <c r="N688" s="285"/>
      <c r="O688" s="285"/>
      <c r="P688" s="285"/>
      <c r="Q688" s="285"/>
      <c r="R688" s="285"/>
      <c r="S688" s="286"/>
    </row>
    <row r="689" spans="14:19">
      <c r="N689" s="285"/>
      <c r="O689" s="285"/>
      <c r="P689" s="285"/>
      <c r="Q689" s="285"/>
      <c r="R689" s="285"/>
      <c r="S689" s="286"/>
    </row>
    <row r="690" spans="14:19">
      <c r="N690" s="285"/>
      <c r="O690" s="285"/>
      <c r="P690" s="285"/>
      <c r="Q690" s="285"/>
      <c r="R690" s="285"/>
      <c r="S690" s="286"/>
    </row>
    <row r="691" spans="14:19">
      <c r="N691" s="285"/>
      <c r="O691" s="285"/>
      <c r="P691" s="285"/>
      <c r="Q691" s="285"/>
      <c r="R691" s="285"/>
      <c r="S691" s="286"/>
    </row>
    <row r="692" spans="14:19">
      <c r="N692" s="285"/>
      <c r="O692" s="285"/>
      <c r="P692" s="285"/>
      <c r="Q692" s="285"/>
      <c r="R692" s="285"/>
      <c r="S692" s="286"/>
    </row>
    <row r="693" spans="14:19">
      <c r="N693" s="285"/>
      <c r="O693" s="285"/>
      <c r="P693" s="285"/>
      <c r="Q693" s="285"/>
      <c r="R693" s="285"/>
      <c r="S693" s="286"/>
    </row>
    <row r="694" spans="14:19">
      <c r="N694" s="285"/>
      <c r="O694" s="285"/>
      <c r="P694" s="285"/>
      <c r="Q694" s="285"/>
      <c r="R694" s="285"/>
      <c r="S694" s="286"/>
    </row>
    <row r="695" spans="14:19">
      <c r="N695" s="285"/>
      <c r="O695" s="285"/>
      <c r="P695" s="285"/>
      <c r="Q695" s="285"/>
      <c r="R695" s="285"/>
      <c r="S695" s="286"/>
    </row>
    <row r="696" spans="14:19">
      <c r="N696" s="285"/>
      <c r="O696" s="285"/>
      <c r="P696" s="285"/>
      <c r="Q696" s="285"/>
      <c r="R696" s="285"/>
      <c r="S696" s="286"/>
    </row>
    <row r="697" spans="14:19">
      <c r="N697" s="285"/>
      <c r="O697" s="285"/>
      <c r="P697" s="285"/>
      <c r="Q697" s="285"/>
      <c r="R697" s="285"/>
      <c r="S697" s="286"/>
    </row>
    <row r="698" spans="14:19">
      <c r="N698" s="285"/>
      <c r="O698" s="285"/>
      <c r="P698" s="285"/>
      <c r="Q698" s="285"/>
      <c r="R698" s="285"/>
      <c r="S698" s="286"/>
    </row>
    <row r="699" spans="14:19">
      <c r="N699" s="285"/>
      <c r="O699" s="285"/>
      <c r="P699" s="285"/>
      <c r="Q699" s="285"/>
      <c r="R699" s="285"/>
      <c r="S699" s="286"/>
    </row>
    <row r="700" spans="14:19">
      <c r="N700" s="285"/>
      <c r="O700" s="285"/>
      <c r="P700" s="285"/>
      <c r="Q700" s="285"/>
      <c r="R700" s="285"/>
      <c r="S700" s="286"/>
    </row>
    <row r="701" spans="14:19">
      <c r="N701" s="285"/>
      <c r="O701" s="285"/>
      <c r="P701" s="285"/>
      <c r="Q701" s="285"/>
      <c r="R701" s="285"/>
      <c r="S701" s="286"/>
    </row>
    <row r="702" spans="14:19">
      <c r="N702" s="285"/>
      <c r="O702" s="285"/>
      <c r="P702" s="285"/>
      <c r="Q702" s="285"/>
      <c r="R702" s="285"/>
      <c r="S702" s="286"/>
    </row>
    <row r="703" spans="14:19">
      <c r="N703" s="285"/>
      <c r="O703" s="285"/>
      <c r="P703" s="285"/>
      <c r="Q703" s="285"/>
      <c r="R703" s="285"/>
      <c r="S703" s="286"/>
    </row>
    <row r="704" spans="14:19">
      <c r="N704" s="285"/>
      <c r="O704" s="285"/>
      <c r="P704" s="285"/>
      <c r="Q704" s="285"/>
      <c r="R704" s="285"/>
      <c r="S704" s="286"/>
    </row>
    <row r="705" spans="14:19">
      <c r="N705" s="285"/>
      <c r="O705" s="285"/>
      <c r="P705" s="285"/>
      <c r="Q705" s="285"/>
      <c r="R705" s="285"/>
      <c r="S705" s="286"/>
    </row>
    <row r="706" spans="14:19">
      <c r="N706" s="285"/>
      <c r="O706" s="285"/>
      <c r="P706" s="285"/>
      <c r="Q706" s="285"/>
      <c r="R706" s="285"/>
      <c r="S706" s="286"/>
    </row>
    <row r="707" spans="14:19">
      <c r="N707" s="285"/>
      <c r="O707" s="285"/>
      <c r="P707" s="285"/>
      <c r="Q707" s="285"/>
      <c r="R707" s="285"/>
      <c r="S707" s="286"/>
    </row>
    <row r="708" spans="14:19">
      <c r="N708" s="285"/>
      <c r="O708" s="285"/>
      <c r="P708" s="285"/>
      <c r="Q708" s="285"/>
      <c r="R708" s="285"/>
      <c r="S708" s="286"/>
    </row>
    <row r="709" spans="14:19">
      <c r="N709" s="285"/>
      <c r="O709" s="285"/>
      <c r="P709" s="285"/>
      <c r="Q709" s="285"/>
      <c r="R709" s="285"/>
      <c r="S709" s="286"/>
    </row>
    <row r="710" spans="14:19">
      <c r="N710" s="285"/>
      <c r="O710" s="285"/>
      <c r="P710" s="285"/>
      <c r="Q710" s="285"/>
      <c r="R710" s="285"/>
      <c r="S710" s="286"/>
    </row>
    <row r="711" spans="14:19">
      <c r="N711" s="285"/>
      <c r="O711" s="285"/>
      <c r="P711" s="285"/>
      <c r="Q711" s="285"/>
      <c r="R711" s="285"/>
      <c r="S711" s="286"/>
    </row>
    <row r="712" spans="14:19">
      <c r="N712" s="285"/>
      <c r="O712" s="285"/>
      <c r="P712" s="285"/>
      <c r="Q712" s="285"/>
      <c r="R712" s="285"/>
      <c r="S712" s="286"/>
    </row>
    <row r="713" spans="14:19">
      <c r="N713" s="285"/>
      <c r="O713" s="285"/>
      <c r="P713" s="285"/>
      <c r="Q713" s="285"/>
      <c r="R713" s="285"/>
      <c r="S713" s="286"/>
    </row>
    <row r="714" spans="14:19">
      <c r="N714" s="285"/>
      <c r="O714" s="285"/>
      <c r="P714" s="285"/>
      <c r="Q714" s="285"/>
      <c r="R714" s="285"/>
      <c r="S714" s="286"/>
    </row>
    <row r="715" spans="14:19">
      <c r="N715" s="285"/>
      <c r="O715" s="285"/>
      <c r="P715" s="285"/>
      <c r="Q715" s="285"/>
      <c r="R715" s="285"/>
      <c r="S715" s="286"/>
    </row>
    <row r="716" spans="14:19">
      <c r="N716" s="285"/>
      <c r="O716" s="285"/>
      <c r="P716" s="285"/>
      <c r="Q716" s="285"/>
      <c r="R716" s="285"/>
      <c r="S716" s="286"/>
    </row>
    <row r="717" spans="14:19">
      <c r="N717" s="285"/>
      <c r="O717" s="285"/>
      <c r="P717" s="285"/>
      <c r="Q717" s="285"/>
      <c r="R717" s="285"/>
      <c r="S717" s="286"/>
    </row>
    <row r="718" spans="14:19">
      <c r="N718" s="285"/>
      <c r="O718" s="285"/>
      <c r="P718" s="285"/>
      <c r="Q718" s="285"/>
      <c r="R718" s="285"/>
      <c r="S718" s="286"/>
    </row>
    <row r="719" spans="14:19">
      <c r="N719" s="285"/>
      <c r="O719" s="285"/>
      <c r="P719" s="285"/>
      <c r="Q719" s="285"/>
      <c r="R719" s="285"/>
      <c r="S719" s="286"/>
    </row>
    <row r="720" spans="14:19">
      <c r="N720" s="285"/>
      <c r="O720" s="285"/>
      <c r="P720" s="285"/>
      <c r="Q720" s="285"/>
      <c r="R720" s="285"/>
      <c r="S720" s="286"/>
    </row>
    <row r="721" spans="14:19">
      <c r="N721" s="285"/>
      <c r="O721" s="285"/>
      <c r="P721" s="285"/>
      <c r="Q721" s="285"/>
      <c r="R721" s="285"/>
      <c r="S721" s="286"/>
    </row>
    <row r="722" spans="14:19">
      <c r="N722" s="285"/>
      <c r="O722" s="285"/>
      <c r="P722" s="285"/>
      <c r="Q722" s="285"/>
      <c r="R722" s="285"/>
      <c r="S722" s="286"/>
    </row>
    <row r="723" spans="14:19">
      <c r="N723" s="285"/>
      <c r="O723" s="285"/>
      <c r="P723" s="285"/>
      <c r="Q723" s="285"/>
      <c r="R723" s="285"/>
      <c r="S723" s="286"/>
    </row>
    <row r="724" spans="14:19">
      <c r="N724" s="285"/>
      <c r="O724" s="285"/>
      <c r="P724" s="285"/>
      <c r="Q724" s="285"/>
      <c r="R724" s="285"/>
      <c r="S724" s="286"/>
    </row>
    <row r="725" spans="14:19">
      <c r="N725" s="285"/>
      <c r="O725" s="285"/>
      <c r="P725" s="285"/>
      <c r="Q725" s="285"/>
      <c r="R725" s="285"/>
      <c r="S725" s="286"/>
    </row>
    <row r="726" spans="14:19">
      <c r="N726" s="285"/>
      <c r="O726" s="285"/>
      <c r="P726" s="285"/>
      <c r="Q726" s="285"/>
      <c r="R726" s="285"/>
      <c r="S726" s="286"/>
    </row>
    <row r="727" spans="14:19">
      <c r="N727" s="285"/>
      <c r="O727" s="285"/>
      <c r="P727" s="285"/>
      <c r="Q727" s="285"/>
      <c r="R727" s="285"/>
      <c r="S727" s="286"/>
    </row>
    <row r="728" spans="14:19">
      <c r="N728" s="285"/>
      <c r="O728" s="285"/>
      <c r="P728" s="285"/>
      <c r="Q728" s="285"/>
      <c r="R728" s="285"/>
      <c r="S728" s="286"/>
    </row>
    <row r="729" spans="14:19">
      <c r="N729" s="285"/>
      <c r="O729" s="285"/>
      <c r="P729" s="285"/>
      <c r="Q729" s="285"/>
      <c r="R729" s="285"/>
      <c r="S729" s="286"/>
    </row>
    <row r="730" spans="14:19">
      <c r="N730" s="285"/>
      <c r="O730" s="285"/>
      <c r="P730" s="285"/>
      <c r="Q730" s="285"/>
      <c r="R730" s="285"/>
      <c r="S730" s="286"/>
    </row>
    <row r="731" spans="14:19">
      <c r="N731" s="285"/>
      <c r="O731" s="285"/>
      <c r="P731" s="285"/>
      <c r="Q731" s="285"/>
      <c r="R731" s="285"/>
      <c r="S731" s="286"/>
    </row>
    <row r="732" spans="14:19">
      <c r="N732" s="285"/>
      <c r="O732" s="285"/>
      <c r="P732" s="285"/>
      <c r="Q732" s="285"/>
      <c r="R732" s="285"/>
      <c r="S732" s="286"/>
    </row>
    <row r="733" spans="14:19">
      <c r="N733" s="285"/>
      <c r="O733" s="285"/>
      <c r="P733" s="285"/>
      <c r="Q733" s="285"/>
      <c r="R733" s="285"/>
      <c r="S733" s="286"/>
    </row>
    <row r="734" spans="14:19">
      <c r="N734" s="285"/>
      <c r="O734" s="285"/>
      <c r="P734" s="285"/>
      <c r="Q734" s="285"/>
      <c r="R734" s="285"/>
      <c r="S734" s="286"/>
    </row>
    <row r="735" spans="14:19">
      <c r="N735" s="285"/>
      <c r="O735" s="285"/>
      <c r="P735" s="285"/>
      <c r="Q735" s="285"/>
      <c r="R735" s="285"/>
      <c r="S735" s="286"/>
    </row>
    <row r="736" spans="14:19">
      <c r="N736" s="285"/>
      <c r="O736" s="285"/>
      <c r="P736" s="285"/>
      <c r="Q736" s="285"/>
      <c r="R736" s="285"/>
      <c r="S736" s="286"/>
    </row>
    <row r="737" spans="14:19">
      <c r="N737" s="285"/>
      <c r="O737" s="285"/>
      <c r="P737" s="285"/>
      <c r="Q737" s="285"/>
      <c r="R737" s="285"/>
      <c r="S737" s="286"/>
    </row>
    <row r="738" spans="14:19">
      <c r="N738" s="285"/>
      <c r="O738" s="285"/>
      <c r="P738" s="285"/>
      <c r="Q738" s="285"/>
      <c r="R738" s="285"/>
      <c r="S738" s="286"/>
    </row>
    <row r="739" spans="14:19">
      <c r="N739" s="285"/>
      <c r="O739" s="285"/>
      <c r="P739" s="285"/>
      <c r="Q739" s="285"/>
      <c r="R739" s="285"/>
      <c r="S739" s="286"/>
    </row>
    <row r="740" spans="14:19">
      <c r="N740" s="285"/>
      <c r="O740" s="285"/>
      <c r="P740" s="285"/>
      <c r="Q740" s="285"/>
      <c r="R740" s="285"/>
      <c r="S740" s="286"/>
    </row>
    <row r="741" spans="14:19">
      <c r="N741" s="285"/>
      <c r="O741" s="285"/>
      <c r="P741" s="285"/>
      <c r="Q741" s="285"/>
      <c r="R741" s="285"/>
      <c r="S741" s="286"/>
    </row>
    <row r="742" spans="14:19">
      <c r="N742" s="285"/>
      <c r="O742" s="285"/>
      <c r="P742" s="285"/>
      <c r="Q742" s="285"/>
      <c r="R742" s="285"/>
      <c r="S742" s="286"/>
    </row>
    <row r="743" spans="14:19">
      <c r="N743" s="285"/>
      <c r="O743" s="285"/>
      <c r="P743" s="285"/>
      <c r="Q743" s="285"/>
      <c r="R743" s="285"/>
      <c r="S743" s="286"/>
    </row>
    <row r="744" spans="14:19">
      <c r="N744" s="285"/>
      <c r="O744" s="285"/>
      <c r="P744" s="285"/>
      <c r="Q744" s="285"/>
      <c r="R744" s="285"/>
      <c r="S744" s="286"/>
    </row>
    <row r="745" spans="14:19">
      <c r="N745" s="285"/>
      <c r="O745" s="285"/>
      <c r="P745" s="285"/>
      <c r="Q745" s="285"/>
      <c r="R745" s="285"/>
      <c r="S745" s="286"/>
    </row>
    <row r="746" spans="14:19">
      <c r="N746" s="285"/>
      <c r="O746" s="285"/>
      <c r="P746" s="285"/>
      <c r="Q746" s="285"/>
      <c r="R746" s="285"/>
      <c r="S746" s="286"/>
    </row>
    <row r="747" spans="14:19">
      <c r="N747" s="285"/>
      <c r="O747" s="285"/>
      <c r="P747" s="285"/>
      <c r="Q747" s="285"/>
      <c r="R747" s="285"/>
      <c r="S747" s="286"/>
    </row>
    <row r="748" spans="14:19">
      <c r="N748" s="285"/>
      <c r="O748" s="285"/>
      <c r="P748" s="285"/>
      <c r="Q748" s="285"/>
      <c r="R748" s="285"/>
      <c r="S748" s="286"/>
    </row>
    <row r="749" spans="14:19">
      <c r="N749" s="285"/>
      <c r="O749" s="285"/>
      <c r="P749" s="285"/>
      <c r="Q749" s="285"/>
      <c r="R749" s="285"/>
      <c r="S749" s="286"/>
    </row>
    <row r="750" spans="14:19">
      <c r="N750" s="285"/>
      <c r="O750" s="285"/>
      <c r="P750" s="285"/>
      <c r="Q750" s="285"/>
      <c r="R750" s="285"/>
      <c r="S750" s="286"/>
    </row>
    <row r="751" spans="14:19">
      <c r="N751" s="285"/>
      <c r="O751" s="285"/>
      <c r="P751" s="285"/>
      <c r="Q751" s="285"/>
      <c r="R751" s="285"/>
      <c r="S751" s="286"/>
    </row>
    <row r="752" spans="14:19">
      <c r="N752" s="285"/>
      <c r="O752" s="285"/>
      <c r="P752" s="285"/>
      <c r="Q752" s="285"/>
      <c r="R752" s="285"/>
      <c r="S752" s="286"/>
    </row>
    <row r="753" spans="14:19">
      <c r="N753" s="285"/>
      <c r="O753" s="285"/>
      <c r="P753" s="285"/>
      <c r="Q753" s="285"/>
      <c r="R753" s="285"/>
      <c r="S753" s="286"/>
    </row>
    <row r="754" spans="14:19">
      <c r="N754" s="285"/>
      <c r="O754" s="285"/>
      <c r="P754" s="285"/>
      <c r="Q754" s="285"/>
      <c r="R754" s="285"/>
      <c r="S754" s="286"/>
    </row>
    <row r="755" spans="14:19">
      <c r="N755" s="285"/>
      <c r="O755" s="285"/>
      <c r="P755" s="285"/>
      <c r="Q755" s="285"/>
      <c r="R755" s="285"/>
      <c r="S755" s="286"/>
    </row>
    <row r="756" spans="14:19">
      <c r="N756" s="285"/>
      <c r="O756" s="285"/>
      <c r="P756" s="285"/>
      <c r="Q756" s="285"/>
      <c r="R756" s="285"/>
      <c r="S756" s="286"/>
    </row>
    <row r="757" spans="14:19">
      <c r="N757" s="285"/>
      <c r="O757" s="285"/>
      <c r="P757" s="285"/>
      <c r="Q757" s="285"/>
      <c r="R757" s="285"/>
      <c r="S757" s="286"/>
    </row>
    <row r="758" spans="14:19">
      <c r="N758" s="285"/>
      <c r="O758" s="285"/>
      <c r="P758" s="285"/>
      <c r="Q758" s="285"/>
      <c r="R758" s="285"/>
      <c r="S758" s="286"/>
    </row>
    <row r="759" spans="14:19">
      <c r="N759" s="285"/>
      <c r="O759" s="285"/>
      <c r="P759" s="285"/>
      <c r="Q759" s="285"/>
      <c r="R759" s="285"/>
      <c r="S759" s="286"/>
    </row>
    <row r="760" spans="14:19">
      <c r="N760" s="285"/>
      <c r="O760" s="285"/>
      <c r="P760" s="285"/>
      <c r="Q760" s="285"/>
      <c r="R760" s="285"/>
      <c r="S760" s="286"/>
    </row>
    <row r="761" spans="14:19">
      <c r="N761" s="285"/>
      <c r="O761" s="285"/>
      <c r="P761" s="285"/>
      <c r="Q761" s="285"/>
      <c r="R761" s="285"/>
      <c r="S761" s="286"/>
    </row>
    <row r="762" spans="14:19">
      <c r="N762" s="285"/>
      <c r="O762" s="285"/>
      <c r="P762" s="285"/>
      <c r="Q762" s="285"/>
      <c r="R762" s="285"/>
      <c r="S762" s="286"/>
    </row>
    <row r="763" spans="14:19">
      <c r="N763" s="285"/>
      <c r="O763" s="285"/>
      <c r="P763" s="285"/>
      <c r="Q763" s="285"/>
      <c r="R763" s="285"/>
      <c r="S763" s="286"/>
    </row>
    <row r="764" spans="14:19">
      <c r="N764" s="285"/>
      <c r="O764" s="285"/>
      <c r="P764" s="285"/>
      <c r="Q764" s="285"/>
      <c r="R764" s="285"/>
      <c r="S764" s="286"/>
    </row>
    <row r="765" spans="14:19">
      <c r="N765" s="285"/>
      <c r="O765" s="285"/>
      <c r="P765" s="285"/>
      <c r="Q765" s="285"/>
      <c r="R765" s="285"/>
      <c r="S765" s="286"/>
    </row>
    <row r="766" spans="14:19">
      <c r="N766" s="285"/>
      <c r="O766" s="285"/>
      <c r="P766" s="285"/>
      <c r="Q766" s="285"/>
      <c r="R766" s="285"/>
      <c r="S766" s="286"/>
    </row>
    <row r="767" spans="14:19">
      <c r="N767" s="285"/>
      <c r="O767" s="285"/>
      <c r="P767" s="285"/>
      <c r="Q767" s="285"/>
      <c r="R767" s="285"/>
      <c r="S767" s="286"/>
    </row>
    <row r="768" spans="14:19">
      <c r="N768" s="285"/>
      <c r="O768" s="285"/>
      <c r="P768" s="285"/>
      <c r="Q768" s="285"/>
      <c r="R768" s="285"/>
      <c r="S768" s="286"/>
    </row>
    <row r="769" spans="14:19">
      <c r="N769" s="285"/>
      <c r="O769" s="285"/>
      <c r="P769" s="285"/>
      <c r="Q769" s="285"/>
      <c r="R769" s="285"/>
      <c r="S769" s="286"/>
    </row>
    <row r="770" spans="14:19">
      <c r="N770" s="285"/>
      <c r="O770" s="285"/>
      <c r="P770" s="285"/>
      <c r="Q770" s="285"/>
      <c r="R770" s="285"/>
      <c r="S770" s="286"/>
    </row>
    <row r="771" spans="14:19">
      <c r="N771" s="285"/>
      <c r="O771" s="285"/>
      <c r="P771" s="285"/>
      <c r="Q771" s="285"/>
      <c r="R771" s="285"/>
      <c r="S771" s="286"/>
    </row>
    <row r="772" spans="14:19">
      <c r="N772" s="285"/>
      <c r="O772" s="285"/>
      <c r="P772" s="285"/>
      <c r="Q772" s="285"/>
      <c r="R772" s="285"/>
      <c r="S772" s="286"/>
    </row>
    <row r="773" spans="14:19">
      <c r="N773" s="285"/>
      <c r="O773" s="285"/>
      <c r="P773" s="285"/>
      <c r="Q773" s="285"/>
      <c r="R773" s="285"/>
      <c r="S773" s="286"/>
    </row>
    <row r="774" spans="14:19">
      <c r="N774" s="285"/>
      <c r="O774" s="285"/>
      <c r="P774" s="285"/>
      <c r="Q774" s="285"/>
      <c r="R774" s="285"/>
      <c r="S774" s="286"/>
    </row>
    <row r="775" spans="14:19">
      <c r="N775" s="285"/>
      <c r="O775" s="285"/>
      <c r="P775" s="285"/>
      <c r="Q775" s="285"/>
      <c r="R775" s="285"/>
      <c r="S775" s="286"/>
    </row>
    <row r="776" spans="14:19">
      <c r="N776" s="285"/>
      <c r="O776" s="285"/>
      <c r="P776" s="285"/>
      <c r="Q776" s="285"/>
      <c r="R776" s="285"/>
      <c r="S776" s="286"/>
    </row>
    <row r="777" spans="14:19">
      <c r="N777" s="285"/>
      <c r="O777" s="285"/>
      <c r="P777" s="285"/>
      <c r="Q777" s="285"/>
      <c r="R777" s="285"/>
      <c r="S777" s="286"/>
    </row>
    <row r="778" spans="14:19">
      <c r="N778" s="285"/>
      <c r="O778" s="285"/>
      <c r="P778" s="285"/>
      <c r="Q778" s="285"/>
      <c r="R778" s="285"/>
      <c r="S778" s="286"/>
    </row>
    <row r="779" spans="14:19">
      <c r="N779" s="285"/>
      <c r="O779" s="285"/>
      <c r="P779" s="285"/>
      <c r="Q779" s="285"/>
      <c r="R779" s="285"/>
      <c r="S779" s="286"/>
    </row>
    <row r="780" spans="14:19">
      <c r="N780" s="285"/>
      <c r="O780" s="285"/>
      <c r="P780" s="285"/>
      <c r="Q780" s="285"/>
      <c r="R780" s="285"/>
      <c r="S780" s="286"/>
    </row>
    <row r="781" spans="14:19">
      <c r="N781" s="285"/>
      <c r="O781" s="285"/>
      <c r="P781" s="285"/>
      <c r="Q781" s="285"/>
      <c r="R781" s="285"/>
      <c r="S781" s="286"/>
    </row>
    <row r="782" spans="14:19">
      <c r="N782" s="285"/>
      <c r="O782" s="285"/>
      <c r="P782" s="285"/>
      <c r="Q782" s="285"/>
      <c r="R782" s="285"/>
      <c r="S782" s="286"/>
    </row>
    <row r="783" spans="14:19">
      <c r="N783" s="285"/>
      <c r="O783" s="285"/>
      <c r="P783" s="285"/>
      <c r="Q783" s="285"/>
      <c r="R783" s="285"/>
      <c r="S783" s="286"/>
    </row>
    <row r="784" spans="14:19">
      <c r="N784" s="285"/>
      <c r="O784" s="285"/>
      <c r="P784" s="285"/>
      <c r="Q784" s="285"/>
      <c r="R784" s="285"/>
      <c r="S784" s="286"/>
    </row>
    <row r="785" spans="14:19">
      <c r="N785" s="285"/>
      <c r="O785" s="285"/>
      <c r="P785" s="285"/>
      <c r="Q785" s="285"/>
      <c r="R785" s="285"/>
      <c r="S785" s="286"/>
    </row>
    <row r="786" spans="14:19">
      <c r="N786" s="285"/>
      <c r="O786" s="285"/>
      <c r="P786" s="285"/>
      <c r="Q786" s="285"/>
      <c r="R786" s="285"/>
      <c r="S786" s="286"/>
    </row>
    <row r="787" spans="14:19">
      <c r="N787" s="285"/>
      <c r="O787" s="285"/>
      <c r="P787" s="285"/>
      <c r="Q787" s="285"/>
      <c r="R787" s="285"/>
      <c r="S787" s="286"/>
    </row>
    <row r="788" spans="14:19">
      <c r="N788" s="285"/>
      <c r="O788" s="285"/>
      <c r="P788" s="285"/>
      <c r="Q788" s="285"/>
      <c r="R788" s="285"/>
      <c r="S788" s="286"/>
    </row>
    <row r="789" spans="14:19">
      <c r="N789" s="285"/>
      <c r="O789" s="285"/>
      <c r="P789" s="285"/>
      <c r="Q789" s="285"/>
      <c r="R789" s="285"/>
      <c r="S789" s="286"/>
    </row>
    <row r="790" spans="14:19">
      <c r="N790" s="285"/>
      <c r="O790" s="285"/>
      <c r="P790" s="285"/>
      <c r="Q790" s="285"/>
      <c r="R790" s="285"/>
      <c r="S790" s="286"/>
    </row>
    <row r="791" spans="14:19">
      <c r="N791" s="285"/>
      <c r="O791" s="285"/>
      <c r="P791" s="285"/>
      <c r="Q791" s="285"/>
      <c r="R791" s="285"/>
      <c r="S791" s="286"/>
    </row>
    <row r="792" spans="14:19">
      <c r="N792" s="285"/>
      <c r="O792" s="285"/>
      <c r="P792" s="285"/>
      <c r="Q792" s="285"/>
      <c r="R792" s="285"/>
      <c r="S792" s="286"/>
    </row>
    <row r="793" spans="14:19">
      <c r="N793" s="285"/>
      <c r="O793" s="285"/>
      <c r="P793" s="285"/>
      <c r="Q793" s="285"/>
      <c r="R793" s="285"/>
      <c r="S793" s="286"/>
    </row>
    <row r="794" spans="14:19">
      <c r="N794" s="285"/>
      <c r="O794" s="285"/>
      <c r="P794" s="285"/>
      <c r="Q794" s="285"/>
      <c r="R794" s="285"/>
      <c r="S794" s="286"/>
    </row>
    <row r="795" spans="14:19">
      <c r="N795" s="285"/>
      <c r="O795" s="285"/>
      <c r="P795" s="285"/>
      <c r="Q795" s="285"/>
      <c r="R795" s="285"/>
      <c r="S795" s="286"/>
    </row>
    <row r="796" spans="14:19">
      <c r="N796" s="285"/>
      <c r="O796" s="285"/>
      <c r="P796" s="285"/>
      <c r="Q796" s="285"/>
      <c r="R796" s="285"/>
      <c r="S796" s="286"/>
    </row>
    <row r="797" spans="14:19">
      <c r="N797" s="285"/>
      <c r="O797" s="285"/>
      <c r="P797" s="285"/>
      <c r="Q797" s="285"/>
      <c r="R797" s="285"/>
      <c r="S797" s="286"/>
    </row>
    <row r="798" spans="14:19">
      <c r="N798" s="285"/>
      <c r="O798" s="285"/>
      <c r="P798" s="285"/>
      <c r="Q798" s="285"/>
      <c r="R798" s="285"/>
      <c r="S798" s="286"/>
    </row>
    <row r="799" spans="14:19">
      <c r="N799" s="285"/>
      <c r="O799" s="285"/>
      <c r="P799" s="285"/>
      <c r="Q799" s="285"/>
      <c r="R799" s="285"/>
      <c r="S799" s="286"/>
    </row>
    <row r="800" spans="14:19">
      <c r="N800" s="285"/>
      <c r="O800" s="285"/>
      <c r="P800" s="285"/>
      <c r="Q800" s="285"/>
      <c r="R800" s="285"/>
      <c r="S800" s="286"/>
    </row>
    <row r="801" spans="14:19">
      <c r="N801" s="285"/>
      <c r="O801" s="285"/>
      <c r="P801" s="285"/>
      <c r="Q801" s="285"/>
      <c r="R801" s="285"/>
      <c r="S801" s="286"/>
    </row>
    <row r="802" spans="14:19">
      <c r="N802" s="285"/>
      <c r="O802" s="285"/>
      <c r="P802" s="285"/>
      <c r="Q802" s="285"/>
      <c r="R802" s="285"/>
      <c r="S802" s="286"/>
    </row>
    <row r="803" spans="14:19">
      <c r="N803" s="289"/>
      <c r="O803" s="289"/>
      <c r="P803" s="289"/>
      <c r="Q803" s="289"/>
      <c r="R803" s="289"/>
    </row>
    <row r="804" spans="14:19">
      <c r="N804" s="289"/>
      <c r="O804" s="289"/>
      <c r="P804" s="289"/>
      <c r="Q804" s="289"/>
      <c r="R804" s="289"/>
    </row>
    <row r="805" spans="14:19">
      <c r="N805" s="289"/>
      <c r="O805" s="289"/>
      <c r="P805" s="289"/>
      <c r="Q805" s="289"/>
      <c r="R805" s="289"/>
    </row>
    <row r="806" spans="14:19">
      <c r="N806" s="289"/>
      <c r="O806" s="289"/>
      <c r="P806" s="289"/>
      <c r="Q806" s="289"/>
      <c r="R806" s="289"/>
    </row>
    <row r="807" spans="14:19">
      <c r="N807" s="289"/>
      <c r="O807" s="289"/>
      <c r="P807" s="289"/>
      <c r="Q807" s="289"/>
      <c r="R807" s="289"/>
    </row>
    <row r="808" spans="14:19">
      <c r="N808" s="289"/>
      <c r="O808" s="289"/>
      <c r="P808" s="289"/>
      <c r="Q808" s="289"/>
      <c r="R808" s="289"/>
    </row>
    <row r="809" spans="14:19">
      <c r="N809" s="289"/>
      <c r="O809" s="289"/>
      <c r="P809" s="289"/>
      <c r="Q809" s="289"/>
      <c r="R809" s="289"/>
    </row>
    <row r="810" spans="14:19">
      <c r="N810" s="289"/>
      <c r="O810" s="289"/>
      <c r="P810" s="289"/>
      <c r="Q810" s="289"/>
      <c r="R810" s="289"/>
    </row>
    <row r="811" spans="14:19">
      <c r="N811" s="289"/>
      <c r="O811" s="289"/>
      <c r="P811" s="289"/>
      <c r="Q811" s="289"/>
      <c r="R811" s="289"/>
    </row>
    <row r="812" spans="14:19">
      <c r="N812" s="289"/>
      <c r="O812" s="289"/>
      <c r="P812" s="289"/>
      <c r="Q812" s="289"/>
      <c r="R812" s="289"/>
    </row>
    <row r="813" spans="14:19">
      <c r="N813" s="289"/>
      <c r="O813" s="289"/>
      <c r="P813" s="289"/>
      <c r="Q813" s="289"/>
      <c r="R813" s="289"/>
    </row>
    <row r="814" spans="14:19">
      <c r="N814" s="289"/>
      <c r="O814" s="289"/>
      <c r="P814" s="289"/>
      <c r="Q814" s="289"/>
      <c r="R814" s="289"/>
    </row>
    <row r="815" spans="14:19">
      <c r="N815" s="289"/>
      <c r="O815" s="289"/>
      <c r="P815" s="289"/>
      <c r="Q815" s="289"/>
      <c r="R815" s="289"/>
    </row>
    <row r="816" spans="14:19">
      <c r="N816" s="289"/>
      <c r="O816" s="289"/>
      <c r="P816" s="289"/>
      <c r="Q816" s="289"/>
      <c r="R816" s="289"/>
    </row>
    <row r="817" spans="14:18">
      <c r="N817" s="289"/>
      <c r="O817" s="289"/>
      <c r="P817" s="289"/>
      <c r="Q817" s="289"/>
      <c r="R817" s="289"/>
    </row>
    <row r="818" spans="14:18">
      <c r="N818" s="289"/>
      <c r="O818" s="289"/>
      <c r="P818" s="289"/>
      <c r="Q818" s="289"/>
      <c r="R818" s="289"/>
    </row>
    <row r="819" spans="14:18">
      <c r="N819" s="289"/>
      <c r="O819" s="289"/>
      <c r="P819" s="289"/>
      <c r="Q819" s="289"/>
      <c r="R819" s="289"/>
    </row>
    <row r="820" spans="14:18">
      <c r="N820" s="289"/>
      <c r="O820" s="289"/>
      <c r="P820" s="289"/>
      <c r="Q820" s="289"/>
      <c r="R820" s="289"/>
    </row>
    <row r="821" spans="14:18">
      <c r="N821" s="289"/>
      <c r="O821" s="289"/>
      <c r="P821" s="289"/>
      <c r="Q821" s="289"/>
      <c r="R821" s="289"/>
    </row>
    <row r="822" spans="14:18">
      <c r="N822" s="289"/>
      <c r="O822" s="289"/>
      <c r="P822" s="289"/>
      <c r="Q822" s="289"/>
      <c r="R822" s="289"/>
    </row>
    <row r="823" spans="14:18">
      <c r="N823" s="289"/>
      <c r="O823" s="289"/>
      <c r="P823" s="289"/>
      <c r="Q823" s="289"/>
      <c r="R823" s="289"/>
    </row>
    <row r="824" spans="14:18">
      <c r="N824" s="289"/>
      <c r="O824" s="289"/>
      <c r="P824" s="289"/>
      <c r="Q824" s="289"/>
      <c r="R824" s="289"/>
    </row>
    <row r="825" spans="14:18">
      <c r="N825" s="289"/>
      <c r="O825" s="289"/>
      <c r="P825" s="289"/>
      <c r="Q825" s="289"/>
      <c r="R825" s="289"/>
    </row>
    <row r="826" spans="14:18">
      <c r="N826" s="289"/>
      <c r="O826" s="289"/>
      <c r="P826" s="289"/>
      <c r="Q826" s="289"/>
      <c r="R826" s="289"/>
    </row>
    <row r="827" spans="14:18">
      <c r="N827" s="289"/>
      <c r="O827" s="289"/>
      <c r="P827" s="289"/>
      <c r="Q827" s="289"/>
      <c r="R827" s="289"/>
    </row>
    <row r="828" spans="14:18">
      <c r="N828" s="289"/>
      <c r="O828" s="289"/>
      <c r="P828" s="289"/>
      <c r="Q828" s="289"/>
      <c r="R828" s="289"/>
    </row>
    <row r="829" spans="14:18">
      <c r="N829" s="289"/>
      <c r="O829" s="289"/>
      <c r="P829" s="289"/>
      <c r="Q829" s="289"/>
      <c r="R829" s="289"/>
    </row>
    <row r="830" spans="14:18">
      <c r="N830" s="289"/>
      <c r="O830" s="289"/>
      <c r="P830" s="289"/>
      <c r="Q830" s="289"/>
      <c r="R830" s="289"/>
    </row>
    <row r="831" spans="14:18">
      <c r="N831" s="289"/>
      <c r="O831" s="289"/>
      <c r="P831" s="289"/>
      <c r="Q831" s="289"/>
      <c r="R831" s="289"/>
    </row>
    <row r="832" spans="14:18">
      <c r="N832" s="289"/>
      <c r="O832" s="289"/>
      <c r="P832" s="289"/>
      <c r="Q832" s="289"/>
      <c r="R832" s="289"/>
    </row>
    <row r="833" spans="14:18">
      <c r="N833" s="289"/>
      <c r="O833" s="289"/>
      <c r="P833" s="289"/>
      <c r="Q833" s="289"/>
      <c r="R833" s="289"/>
    </row>
    <row r="834" spans="14:18">
      <c r="N834" s="289"/>
      <c r="O834" s="289"/>
      <c r="P834" s="289"/>
      <c r="Q834" s="289"/>
      <c r="R834" s="289"/>
    </row>
    <row r="835" spans="14:18">
      <c r="N835" s="289"/>
      <c r="O835" s="289"/>
      <c r="P835" s="289"/>
      <c r="Q835" s="289"/>
      <c r="R835" s="289"/>
    </row>
    <row r="836" spans="14:18">
      <c r="N836" s="289"/>
      <c r="O836" s="289"/>
      <c r="P836" s="289"/>
      <c r="Q836" s="289"/>
      <c r="R836" s="289"/>
    </row>
    <row r="837" spans="14:18">
      <c r="N837" s="289"/>
      <c r="O837" s="289"/>
      <c r="P837" s="289"/>
      <c r="Q837" s="289"/>
      <c r="R837" s="289"/>
    </row>
    <row r="838" spans="14:18">
      <c r="N838" s="289"/>
      <c r="O838" s="289"/>
      <c r="P838" s="289"/>
      <c r="Q838" s="289"/>
      <c r="R838" s="289"/>
    </row>
    <row r="839" spans="14:18">
      <c r="N839" s="289"/>
      <c r="O839" s="289"/>
      <c r="P839" s="289"/>
      <c r="Q839" s="289"/>
      <c r="R839" s="289"/>
    </row>
    <row r="840" spans="14:18">
      <c r="N840" s="289"/>
      <c r="O840" s="289"/>
      <c r="P840" s="289"/>
      <c r="Q840" s="289"/>
      <c r="R840" s="289"/>
    </row>
    <row r="841" spans="14:18">
      <c r="N841" s="289"/>
      <c r="O841" s="289"/>
      <c r="P841" s="289"/>
      <c r="Q841" s="289"/>
      <c r="R841" s="289"/>
    </row>
    <row r="842" spans="14:18">
      <c r="N842" s="289"/>
      <c r="O842" s="289"/>
      <c r="P842" s="289"/>
      <c r="Q842" s="289"/>
      <c r="R842" s="289"/>
    </row>
    <row r="843" spans="14:18">
      <c r="N843" s="289"/>
      <c r="O843" s="289"/>
      <c r="P843" s="289"/>
      <c r="Q843" s="289"/>
      <c r="R843" s="289"/>
    </row>
    <row r="844" spans="14:18">
      <c r="N844" s="289"/>
      <c r="O844" s="289"/>
      <c r="P844" s="289"/>
      <c r="Q844" s="289"/>
      <c r="R844" s="289"/>
    </row>
    <row r="845" spans="14:18">
      <c r="N845" s="289"/>
      <c r="O845" s="289"/>
      <c r="P845" s="289"/>
      <c r="Q845" s="289"/>
      <c r="R845" s="289"/>
    </row>
    <row r="846" spans="14:18">
      <c r="N846" s="289"/>
      <c r="O846" s="289"/>
      <c r="P846" s="289"/>
      <c r="Q846" s="289"/>
      <c r="R846" s="289"/>
    </row>
    <row r="847" spans="14:18">
      <c r="N847" s="289"/>
      <c r="O847" s="289"/>
      <c r="P847" s="289"/>
      <c r="Q847" s="289"/>
      <c r="R847" s="289"/>
    </row>
    <row r="848" spans="14:18">
      <c r="N848" s="289"/>
      <c r="O848" s="289"/>
      <c r="P848" s="289"/>
      <c r="Q848" s="289"/>
      <c r="R848" s="289"/>
    </row>
    <row r="849" spans="14:18">
      <c r="N849" s="289"/>
      <c r="O849" s="289"/>
      <c r="P849" s="289"/>
      <c r="Q849" s="289"/>
      <c r="R849" s="289"/>
    </row>
    <row r="850" spans="14:18">
      <c r="N850" s="289"/>
      <c r="O850" s="289"/>
      <c r="P850" s="289"/>
      <c r="Q850" s="289"/>
      <c r="R850" s="289"/>
    </row>
    <row r="851" spans="14:18">
      <c r="N851" s="289"/>
      <c r="O851" s="289"/>
      <c r="P851" s="289"/>
      <c r="Q851" s="289"/>
      <c r="R851" s="289"/>
    </row>
    <row r="852" spans="14:18">
      <c r="N852" s="289"/>
      <c r="O852" s="289"/>
      <c r="P852" s="289"/>
      <c r="Q852" s="289"/>
      <c r="R852" s="289"/>
    </row>
    <row r="853" spans="14:18">
      <c r="N853" s="289"/>
      <c r="O853" s="289"/>
      <c r="P853" s="289"/>
      <c r="Q853" s="289"/>
      <c r="R853" s="289"/>
    </row>
    <row r="854" spans="14:18">
      <c r="N854" s="289"/>
      <c r="O854" s="289"/>
      <c r="P854" s="289"/>
      <c r="Q854" s="289"/>
      <c r="R854" s="289"/>
    </row>
    <row r="855" spans="14:18">
      <c r="N855" s="289"/>
      <c r="O855" s="289"/>
      <c r="P855" s="289"/>
      <c r="Q855" s="289"/>
      <c r="R855" s="289"/>
    </row>
    <row r="856" spans="14:18">
      <c r="N856" s="289"/>
      <c r="O856" s="289"/>
      <c r="P856" s="289"/>
      <c r="Q856" s="289"/>
      <c r="R856" s="289"/>
    </row>
    <row r="857" spans="14:18">
      <c r="N857" s="289"/>
      <c r="O857" s="289"/>
      <c r="P857" s="289"/>
      <c r="Q857" s="289"/>
      <c r="R857" s="289"/>
    </row>
    <row r="858" spans="14:18">
      <c r="N858" s="289"/>
      <c r="O858" s="289"/>
      <c r="P858" s="289"/>
      <c r="Q858" s="289"/>
      <c r="R858" s="289"/>
    </row>
    <row r="859" spans="14:18">
      <c r="N859" s="289"/>
      <c r="O859" s="289"/>
      <c r="P859" s="289"/>
      <c r="Q859" s="289"/>
      <c r="R859" s="289"/>
    </row>
    <row r="860" spans="14:18">
      <c r="N860" s="289"/>
      <c r="O860" s="289"/>
      <c r="P860" s="289"/>
      <c r="Q860" s="289"/>
      <c r="R860" s="289"/>
    </row>
    <row r="861" spans="14:18">
      <c r="N861" s="289"/>
      <c r="O861" s="289"/>
      <c r="P861" s="289"/>
      <c r="Q861" s="289"/>
      <c r="R861" s="289"/>
    </row>
    <row r="862" spans="14:18">
      <c r="N862" s="289"/>
      <c r="O862" s="289"/>
      <c r="P862" s="289"/>
      <c r="Q862" s="289"/>
      <c r="R862" s="289"/>
    </row>
    <row r="863" spans="14:18">
      <c r="N863" s="289"/>
      <c r="O863" s="289"/>
      <c r="P863" s="289"/>
      <c r="Q863" s="289"/>
      <c r="R863" s="289"/>
    </row>
    <row r="864" spans="14:18">
      <c r="N864" s="289"/>
      <c r="O864" s="289"/>
      <c r="P864" s="289"/>
      <c r="Q864" s="289"/>
      <c r="R864" s="289"/>
    </row>
    <row r="865" spans="14:18">
      <c r="N865" s="289"/>
      <c r="O865" s="289"/>
      <c r="P865" s="289"/>
      <c r="Q865" s="289"/>
      <c r="R865" s="289"/>
    </row>
    <row r="866" spans="14:18">
      <c r="N866" s="289"/>
      <c r="O866" s="289"/>
      <c r="P866" s="289"/>
      <c r="Q866" s="289"/>
      <c r="R866" s="289"/>
    </row>
    <row r="867" spans="14:18">
      <c r="N867" s="289"/>
      <c r="O867" s="289"/>
      <c r="P867" s="289"/>
      <c r="Q867" s="289"/>
      <c r="R867" s="289"/>
    </row>
    <row r="868" spans="14:18">
      <c r="N868" s="289"/>
      <c r="O868" s="289"/>
      <c r="P868" s="289"/>
      <c r="Q868" s="289"/>
      <c r="R868" s="289"/>
    </row>
    <row r="869" spans="14:18">
      <c r="N869" s="289"/>
      <c r="O869" s="289"/>
      <c r="P869" s="289"/>
      <c r="Q869" s="289"/>
      <c r="R869" s="289"/>
    </row>
    <row r="870" spans="14:18">
      <c r="N870" s="289"/>
      <c r="O870" s="289"/>
      <c r="P870" s="289"/>
      <c r="Q870" s="289"/>
      <c r="R870" s="289"/>
    </row>
    <row r="871" spans="14:18">
      <c r="N871" s="289"/>
      <c r="O871" s="289"/>
      <c r="P871" s="289"/>
      <c r="Q871" s="289"/>
      <c r="R871" s="289"/>
    </row>
    <row r="872" spans="14:18">
      <c r="N872" s="289"/>
      <c r="O872" s="289"/>
      <c r="P872" s="289"/>
      <c r="Q872" s="289"/>
      <c r="R872" s="289"/>
    </row>
    <row r="873" spans="14:18">
      <c r="N873" s="289"/>
      <c r="O873" s="289"/>
      <c r="P873" s="289"/>
      <c r="Q873" s="289"/>
      <c r="R873" s="289"/>
    </row>
    <row r="874" spans="14:18">
      <c r="N874" s="289"/>
      <c r="O874" s="289"/>
      <c r="P874" s="289"/>
      <c r="Q874" s="289"/>
      <c r="R874" s="289"/>
    </row>
    <row r="875" spans="14:18">
      <c r="N875" s="289"/>
      <c r="O875" s="289"/>
      <c r="P875" s="289"/>
      <c r="Q875" s="289"/>
      <c r="R875" s="289"/>
    </row>
    <row r="876" spans="14:18">
      <c r="N876" s="289"/>
      <c r="O876" s="289"/>
      <c r="P876" s="289"/>
      <c r="Q876" s="289"/>
      <c r="R876" s="289"/>
    </row>
    <row r="877" spans="14:18">
      <c r="N877" s="289"/>
      <c r="O877" s="289"/>
      <c r="P877" s="289"/>
      <c r="Q877" s="289"/>
      <c r="R877" s="289"/>
    </row>
    <row r="878" spans="14:18">
      <c r="N878" s="289"/>
      <c r="O878" s="289"/>
      <c r="P878" s="289"/>
      <c r="Q878" s="289"/>
      <c r="R878" s="289"/>
    </row>
    <row r="879" spans="14:18">
      <c r="N879" s="289"/>
      <c r="O879" s="289"/>
      <c r="P879" s="289"/>
      <c r="Q879" s="289"/>
      <c r="R879" s="289"/>
    </row>
    <row r="880" spans="14:18">
      <c r="N880" s="289"/>
      <c r="O880" s="289"/>
      <c r="P880" s="289"/>
      <c r="Q880" s="289"/>
      <c r="R880" s="289"/>
    </row>
    <row r="881" spans="14:18">
      <c r="N881" s="289"/>
      <c r="O881" s="289"/>
      <c r="P881" s="289"/>
      <c r="Q881" s="289"/>
      <c r="R881" s="289"/>
    </row>
    <row r="882" spans="14:18">
      <c r="N882" s="289"/>
      <c r="O882" s="289"/>
      <c r="P882" s="289"/>
      <c r="Q882" s="289"/>
      <c r="R882" s="289"/>
    </row>
    <row r="883" spans="14:18">
      <c r="N883" s="289"/>
      <c r="O883" s="289"/>
      <c r="P883" s="289"/>
      <c r="Q883" s="289"/>
      <c r="R883" s="289"/>
    </row>
    <row r="884" spans="14:18">
      <c r="N884" s="289"/>
      <c r="O884" s="289"/>
      <c r="P884" s="289"/>
      <c r="Q884" s="289"/>
      <c r="R884" s="289"/>
    </row>
    <row r="885" spans="14:18">
      <c r="N885" s="289"/>
      <c r="O885" s="289"/>
      <c r="P885" s="289"/>
      <c r="Q885" s="289"/>
      <c r="R885" s="289"/>
    </row>
    <row r="886" spans="14:18">
      <c r="N886" s="289"/>
      <c r="O886" s="289"/>
      <c r="P886" s="289"/>
      <c r="Q886" s="289"/>
      <c r="R886" s="289"/>
    </row>
    <row r="887" spans="14:18">
      <c r="N887" s="289"/>
      <c r="O887" s="289"/>
      <c r="P887" s="289"/>
      <c r="Q887" s="289"/>
      <c r="R887" s="289"/>
    </row>
    <row r="888" spans="14:18">
      <c r="N888" s="289"/>
      <c r="O888" s="289"/>
      <c r="P888" s="289"/>
      <c r="Q888" s="289"/>
      <c r="R888" s="289"/>
    </row>
    <row r="889" spans="14:18">
      <c r="N889" s="289"/>
      <c r="O889" s="289"/>
      <c r="P889" s="289"/>
      <c r="Q889" s="289"/>
      <c r="R889" s="289"/>
    </row>
    <row r="890" spans="14:18">
      <c r="N890" s="289"/>
      <c r="O890" s="289"/>
      <c r="P890" s="289"/>
      <c r="Q890" s="289"/>
      <c r="R890" s="289"/>
    </row>
    <row r="891" spans="14:18">
      <c r="N891" s="289"/>
      <c r="O891" s="289"/>
      <c r="P891" s="289"/>
      <c r="Q891" s="289"/>
      <c r="R891" s="289"/>
    </row>
    <row r="892" spans="14:18">
      <c r="N892" s="289"/>
      <c r="O892" s="289"/>
      <c r="P892" s="289"/>
      <c r="Q892" s="289"/>
      <c r="R892" s="289"/>
    </row>
    <row r="893" spans="14:18">
      <c r="N893" s="289"/>
      <c r="O893" s="289"/>
      <c r="P893" s="289"/>
      <c r="Q893" s="289"/>
      <c r="R893" s="289"/>
    </row>
    <row r="894" spans="14:18">
      <c r="N894" s="289"/>
      <c r="O894" s="289"/>
      <c r="P894" s="289"/>
      <c r="Q894" s="289"/>
      <c r="R894" s="289"/>
    </row>
    <row r="895" spans="14:18">
      <c r="N895" s="289"/>
      <c r="O895" s="289"/>
      <c r="P895" s="289"/>
      <c r="Q895" s="289"/>
      <c r="R895" s="289"/>
    </row>
    <row r="896" spans="14:18">
      <c r="N896" s="289"/>
      <c r="O896" s="289"/>
      <c r="P896" s="289"/>
      <c r="Q896" s="289"/>
      <c r="R896" s="289"/>
    </row>
    <row r="897" spans="14:18">
      <c r="N897" s="289"/>
      <c r="O897" s="289"/>
      <c r="P897" s="289"/>
      <c r="Q897" s="289"/>
      <c r="R897" s="289"/>
    </row>
    <row r="898" spans="14:18">
      <c r="N898" s="289"/>
      <c r="O898" s="289"/>
      <c r="P898" s="289"/>
      <c r="Q898" s="289"/>
      <c r="R898" s="289"/>
    </row>
    <row r="899" spans="14:18">
      <c r="N899" s="289"/>
      <c r="O899" s="289"/>
      <c r="P899" s="289"/>
      <c r="Q899" s="289"/>
      <c r="R899" s="289"/>
    </row>
    <row r="900" spans="14:18">
      <c r="N900" s="289"/>
      <c r="O900" s="289"/>
      <c r="P900" s="289"/>
      <c r="Q900" s="289"/>
      <c r="R900" s="289"/>
    </row>
    <row r="901" spans="14:18">
      <c r="N901" s="289"/>
      <c r="O901" s="289"/>
      <c r="P901" s="289"/>
      <c r="Q901" s="289"/>
      <c r="R901" s="289"/>
    </row>
    <row r="902" spans="14:18">
      <c r="N902" s="289"/>
      <c r="O902" s="289"/>
      <c r="P902" s="289"/>
      <c r="Q902" s="289"/>
      <c r="R902" s="289"/>
    </row>
    <row r="903" spans="14:18">
      <c r="N903" s="289"/>
      <c r="O903" s="289"/>
      <c r="P903" s="289"/>
      <c r="Q903" s="289"/>
      <c r="R903" s="289"/>
    </row>
    <row r="904" spans="14:18">
      <c r="N904" s="289"/>
      <c r="O904" s="289"/>
      <c r="P904" s="289"/>
      <c r="Q904" s="289"/>
      <c r="R904" s="289"/>
    </row>
    <row r="905" spans="14:18">
      <c r="N905" s="289"/>
      <c r="O905" s="289"/>
      <c r="P905" s="289"/>
      <c r="Q905" s="289"/>
      <c r="R905" s="289"/>
    </row>
    <row r="906" spans="14:18">
      <c r="N906" s="289"/>
      <c r="O906" s="289"/>
      <c r="P906" s="289"/>
      <c r="Q906" s="289"/>
      <c r="R906" s="289"/>
    </row>
    <row r="907" spans="14:18">
      <c r="N907" s="289"/>
      <c r="O907" s="289"/>
      <c r="P907" s="289"/>
      <c r="Q907" s="289"/>
      <c r="R907" s="289"/>
    </row>
    <row r="908" spans="14:18">
      <c r="N908" s="289"/>
      <c r="O908" s="289"/>
      <c r="P908" s="289"/>
      <c r="Q908" s="289"/>
      <c r="R908" s="289"/>
    </row>
    <row r="909" spans="14:18">
      <c r="N909" s="289"/>
      <c r="O909" s="289"/>
      <c r="P909" s="289"/>
      <c r="Q909" s="289"/>
      <c r="R909" s="289"/>
    </row>
    <row r="910" spans="14:18">
      <c r="N910" s="289"/>
      <c r="O910" s="289"/>
      <c r="P910" s="289"/>
      <c r="Q910" s="289"/>
      <c r="R910" s="289"/>
    </row>
    <row r="911" spans="14:18">
      <c r="N911" s="289"/>
      <c r="O911" s="289"/>
      <c r="P911" s="289"/>
      <c r="Q911" s="289"/>
      <c r="R911" s="289"/>
    </row>
    <row r="912" spans="14:18">
      <c r="N912" s="289"/>
      <c r="O912" s="289"/>
      <c r="P912" s="289"/>
      <c r="Q912" s="289"/>
      <c r="R912" s="289"/>
    </row>
    <row r="913" spans="14:18">
      <c r="N913" s="289"/>
      <c r="O913" s="289"/>
      <c r="P913" s="289"/>
      <c r="Q913" s="289"/>
      <c r="R913" s="289"/>
    </row>
    <row r="914" spans="14:18">
      <c r="N914" s="289"/>
      <c r="O914" s="289"/>
      <c r="P914" s="289"/>
      <c r="Q914" s="289"/>
      <c r="R914" s="289"/>
    </row>
    <row r="915" spans="14:18">
      <c r="N915" s="289"/>
      <c r="O915" s="289"/>
      <c r="P915" s="289"/>
      <c r="Q915" s="289"/>
      <c r="R915" s="289"/>
    </row>
    <row r="916" spans="14:18">
      <c r="N916" s="289"/>
      <c r="O916" s="289"/>
      <c r="P916" s="289"/>
      <c r="Q916" s="289"/>
      <c r="R916" s="289"/>
    </row>
    <row r="917" spans="14:18">
      <c r="N917" s="289"/>
      <c r="O917" s="289"/>
      <c r="P917" s="289"/>
      <c r="Q917" s="289"/>
      <c r="R917" s="289"/>
    </row>
    <row r="918" spans="14:18">
      <c r="N918" s="289"/>
      <c r="O918" s="289"/>
      <c r="P918" s="289"/>
      <c r="Q918" s="289"/>
      <c r="R918" s="289"/>
    </row>
  </sheetData>
  <sheetProtection password="C71F" sheet="1" objects="1" scenarios="1" selectLockedCells="1"/>
  <mergeCells count="620">
    <mergeCell ref="H607:J607"/>
    <mergeCell ref="H608:J610"/>
    <mergeCell ref="K608:K610"/>
    <mergeCell ref="B1:L1"/>
    <mergeCell ref="B3:C3"/>
    <mergeCell ref="H601:J601"/>
    <mergeCell ref="H602:J602"/>
    <mergeCell ref="H603:J603"/>
    <mergeCell ref="H604:J604"/>
    <mergeCell ref="H605:J605"/>
    <mergeCell ref="H606:J606"/>
    <mergeCell ref="H595:J595"/>
    <mergeCell ref="H596:J596"/>
    <mergeCell ref="H597:J597"/>
    <mergeCell ref="H598:J598"/>
    <mergeCell ref="H599:J599"/>
    <mergeCell ref="H600:J600"/>
    <mergeCell ref="H589:J589"/>
    <mergeCell ref="H590:J590"/>
    <mergeCell ref="H591:J591"/>
    <mergeCell ref="H592:J592"/>
    <mergeCell ref="H593:J593"/>
    <mergeCell ref="H594:J594"/>
    <mergeCell ref="H583:J583"/>
    <mergeCell ref="H584:J584"/>
    <mergeCell ref="H585:J585"/>
    <mergeCell ref="H586:J586"/>
    <mergeCell ref="H587:J587"/>
    <mergeCell ref="H588:J588"/>
    <mergeCell ref="H577:J577"/>
    <mergeCell ref="H578:J578"/>
    <mergeCell ref="H579:J579"/>
    <mergeCell ref="H580:J580"/>
    <mergeCell ref="H581:J581"/>
    <mergeCell ref="H582:J582"/>
    <mergeCell ref="H571:J571"/>
    <mergeCell ref="H572:J572"/>
    <mergeCell ref="H573:J573"/>
    <mergeCell ref="H574:J574"/>
    <mergeCell ref="H575:J575"/>
    <mergeCell ref="H576:J576"/>
    <mergeCell ref="H565:J565"/>
    <mergeCell ref="H566:J566"/>
    <mergeCell ref="H567:J567"/>
    <mergeCell ref="H568:J568"/>
    <mergeCell ref="H569:J569"/>
    <mergeCell ref="H570:J570"/>
    <mergeCell ref="H559:J559"/>
    <mergeCell ref="H560:J560"/>
    <mergeCell ref="H561:J561"/>
    <mergeCell ref="H562:J562"/>
    <mergeCell ref="H563:J563"/>
    <mergeCell ref="H564:J564"/>
    <mergeCell ref="H553:J553"/>
    <mergeCell ref="H554:J554"/>
    <mergeCell ref="H555:J555"/>
    <mergeCell ref="H556:J556"/>
    <mergeCell ref="H557:J557"/>
    <mergeCell ref="H558:J558"/>
    <mergeCell ref="H547:J547"/>
    <mergeCell ref="H548:J548"/>
    <mergeCell ref="H549:J549"/>
    <mergeCell ref="H550:J550"/>
    <mergeCell ref="H551:J551"/>
    <mergeCell ref="H552:J552"/>
    <mergeCell ref="H541:J541"/>
    <mergeCell ref="H542:J542"/>
    <mergeCell ref="H543:J543"/>
    <mergeCell ref="H544:J544"/>
    <mergeCell ref="H545:J545"/>
    <mergeCell ref="H546:J546"/>
    <mergeCell ref="H535:J535"/>
    <mergeCell ref="H536:J536"/>
    <mergeCell ref="H537:J537"/>
    <mergeCell ref="H538:J538"/>
    <mergeCell ref="H539:J539"/>
    <mergeCell ref="H540:J540"/>
    <mergeCell ref="H529:J529"/>
    <mergeCell ref="H530:J530"/>
    <mergeCell ref="H531:J531"/>
    <mergeCell ref="H532:J532"/>
    <mergeCell ref="H533:J533"/>
    <mergeCell ref="H534:J534"/>
    <mergeCell ref="H523:J523"/>
    <mergeCell ref="H524:J524"/>
    <mergeCell ref="H525:J525"/>
    <mergeCell ref="H526:J526"/>
    <mergeCell ref="H527:J527"/>
    <mergeCell ref="H528:J528"/>
    <mergeCell ref="H517:J517"/>
    <mergeCell ref="H518:J518"/>
    <mergeCell ref="H519:J519"/>
    <mergeCell ref="H520:J520"/>
    <mergeCell ref="H521:J521"/>
    <mergeCell ref="H522:J522"/>
    <mergeCell ref="H511:J511"/>
    <mergeCell ref="H512:J512"/>
    <mergeCell ref="H513:J513"/>
    <mergeCell ref="H514:J514"/>
    <mergeCell ref="H515:J515"/>
    <mergeCell ref="H516:J516"/>
    <mergeCell ref="H505:J505"/>
    <mergeCell ref="H506:J506"/>
    <mergeCell ref="H507:J507"/>
    <mergeCell ref="H508:J508"/>
    <mergeCell ref="H509:J509"/>
    <mergeCell ref="H510:J510"/>
    <mergeCell ref="H499:J499"/>
    <mergeCell ref="H500:J500"/>
    <mergeCell ref="H501:J501"/>
    <mergeCell ref="H502:J502"/>
    <mergeCell ref="H503:J503"/>
    <mergeCell ref="H504:J504"/>
    <mergeCell ref="H493:J493"/>
    <mergeCell ref="H494:J494"/>
    <mergeCell ref="H495:J495"/>
    <mergeCell ref="H496:J496"/>
    <mergeCell ref="H497:J497"/>
    <mergeCell ref="H498:J498"/>
    <mergeCell ref="H487:J487"/>
    <mergeCell ref="H488:J488"/>
    <mergeCell ref="H489:J489"/>
    <mergeCell ref="H490:J490"/>
    <mergeCell ref="H491:J491"/>
    <mergeCell ref="H492:J492"/>
    <mergeCell ref="H481:J481"/>
    <mergeCell ref="H482:J482"/>
    <mergeCell ref="H483:J483"/>
    <mergeCell ref="H484:J484"/>
    <mergeCell ref="H485:J485"/>
    <mergeCell ref="H486:J486"/>
    <mergeCell ref="H475:J475"/>
    <mergeCell ref="H476:J476"/>
    <mergeCell ref="H477:J477"/>
    <mergeCell ref="H478:J478"/>
    <mergeCell ref="H479:J479"/>
    <mergeCell ref="H480:J480"/>
    <mergeCell ref="H469:J469"/>
    <mergeCell ref="H470:J470"/>
    <mergeCell ref="H471:J471"/>
    <mergeCell ref="H472:J472"/>
    <mergeCell ref="H473:J473"/>
    <mergeCell ref="H474:J474"/>
    <mergeCell ref="H463:J463"/>
    <mergeCell ref="H464:J464"/>
    <mergeCell ref="H465:J465"/>
    <mergeCell ref="H466:J466"/>
    <mergeCell ref="H467:J467"/>
    <mergeCell ref="H468:J468"/>
    <mergeCell ref="H457:J457"/>
    <mergeCell ref="H458:J458"/>
    <mergeCell ref="H459:J459"/>
    <mergeCell ref="H460:J460"/>
    <mergeCell ref="H461:J461"/>
    <mergeCell ref="H462:J462"/>
    <mergeCell ref="H451:J451"/>
    <mergeCell ref="H452:J452"/>
    <mergeCell ref="H453:J453"/>
    <mergeCell ref="H454:J454"/>
    <mergeCell ref="H455:J455"/>
    <mergeCell ref="H456:J456"/>
    <mergeCell ref="H445:J445"/>
    <mergeCell ref="H446:J446"/>
    <mergeCell ref="H447:J447"/>
    <mergeCell ref="H448:J448"/>
    <mergeCell ref="H449:J449"/>
    <mergeCell ref="H450:J450"/>
    <mergeCell ref="H439:J439"/>
    <mergeCell ref="H440:J440"/>
    <mergeCell ref="H441:J441"/>
    <mergeCell ref="H442:J442"/>
    <mergeCell ref="H443:J443"/>
    <mergeCell ref="H444:J444"/>
    <mergeCell ref="H433:J433"/>
    <mergeCell ref="H434:J434"/>
    <mergeCell ref="H435:J435"/>
    <mergeCell ref="H436:J436"/>
    <mergeCell ref="H437:J437"/>
    <mergeCell ref="H438:J438"/>
    <mergeCell ref="H427:J427"/>
    <mergeCell ref="H428:J428"/>
    <mergeCell ref="H429:J429"/>
    <mergeCell ref="H430:J430"/>
    <mergeCell ref="H431:J431"/>
    <mergeCell ref="H432:J432"/>
    <mergeCell ref="H421:J421"/>
    <mergeCell ref="H422:J422"/>
    <mergeCell ref="H423:J423"/>
    <mergeCell ref="H424:J424"/>
    <mergeCell ref="H425:J425"/>
    <mergeCell ref="H426:J426"/>
    <mergeCell ref="H415:J415"/>
    <mergeCell ref="H416:J416"/>
    <mergeCell ref="H417:J417"/>
    <mergeCell ref="H418:J418"/>
    <mergeCell ref="H419:J419"/>
    <mergeCell ref="H420:J420"/>
    <mergeCell ref="H409:J409"/>
    <mergeCell ref="H410:J410"/>
    <mergeCell ref="H411:J411"/>
    <mergeCell ref="H412:J412"/>
    <mergeCell ref="H413:J413"/>
    <mergeCell ref="H414:J414"/>
    <mergeCell ref="H403:J403"/>
    <mergeCell ref="H404:J404"/>
    <mergeCell ref="H405:J405"/>
    <mergeCell ref="H406:J406"/>
    <mergeCell ref="H407:J407"/>
    <mergeCell ref="H408:J408"/>
    <mergeCell ref="H397:J397"/>
    <mergeCell ref="H398:J398"/>
    <mergeCell ref="H399:J399"/>
    <mergeCell ref="H400:J400"/>
    <mergeCell ref="H401:J401"/>
    <mergeCell ref="H402:J402"/>
    <mergeCell ref="H391:J391"/>
    <mergeCell ref="H392:J392"/>
    <mergeCell ref="H393:J393"/>
    <mergeCell ref="H394:J394"/>
    <mergeCell ref="H395:J395"/>
    <mergeCell ref="H396:J396"/>
    <mergeCell ref="H385:J385"/>
    <mergeCell ref="H386:J386"/>
    <mergeCell ref="H387:J387"/>
    <mergeCell ref="H388:J388"/>
    <mergeCell ref="H389:J389"/>
    <mergeCell ref="H390:J390"/>
    <mergeCell ref="H379:J379"/>
    <mergeCell ref="H380:J380"/>
    <mergeCell ref="H381:J381"/>
    <mergeCell ref="H382:J382"/>
    <mergeCell ref="H383:J383"/>
    <mergeCell ref="H384:J384"/>
    <mergeCell ref="H373:J373"/>
    <mergeCell ref="H374:J374"/>
    <mergeCell ref="H375:J375"/>
    <mergeCell ref="H376:J376"/>
    <mergeCell ref="H377:J377"/>
    <mergeCell ref="H378:J378"/>
    <mergeCell ref="H367:J367"/>
    <mergeCell ref="H368:J368"/>
    <mergeCell ref="H369:J369"/>
    <mergeCell ref="H370:J370"/>
    <mergeCell ref="H371:J371"/>
    <mergeCell ref="H372:J372"/>
    <mergeCell ref="H361:J361"/>
    <mergeCell ref="H362:J362"/>
    <mergeCell ref="H363:J363"/>
    <mergeCell ref="H364:J364"/>
    <mergeCell ref="H365:J365"/>
    <mergeCell ref="H366:J366"/>
    <mergeCell ref="H355:J355"/>
    <mergeCell ref="H356:J356"/>
    <mergeCell ref="H357:J357"/>
    <mergeCell ref="H358:J358"/>
    <mergeCell ref="H359:J359"/>
    <mergeCell ref="H360:J360"/>
    <mergeCell ref="H349:J349"/>
    <mergeCell ref="H350:J350"/>
    <mergeCell ref="H351:J351"/>
    <mergeCell ref="H352:J352"/>
    <mergeCell ref="H353:J353"/>
    <mergeCell ref="H354:J354"/>
    <mergeCell ref="H343:J343"/>
    <mergeCell ref="H344:J344"/>
    <mergeCell ref="H345:J345"/>
    <mergeCell ref="H346:J346"/>
    <mergeCell ref="H347:J347"/>
    <mergeCell ref="H348:J348"/>
    <mergeCell ref="H337:J337"/>
    <mergeCell ref="H338:J338"/>
    <mergeCell ref="H339:J339"/>
    <mergeCell ref="H340:J340"/>
    <mergeCell ref="H341:J341"/>
    <mergeCell ref="H342:J342"/>
    <mergeCell ref="H331:J331"/>
    <mergeCell ref="H332:J332"/>
    <mergeCell ref="H333:J333"/>
    <mergeCell ref="H334:J334"/>
    <mergeCell ref="H335:J335"/>
    <mergeCell ref="H336:J336"/>
    <mergeCell ref="H325:J325"/>
    <mergeCell ref="H326:J326"/>
    <mergeCell ref="H327:J327"/>
    <mergeCell ref="H328:J328"/>
    <mergeCell ref="H329:J329"/>
    <mergeCell ref="H330:J330"/>
    <mergeCell ref="H319:J319"/>
    <mergeCell ref="H320:J320"/>
    <mergeCell ref="H321:J321"/>
    <mergeCell ref="H322:J322"/>
    <mergeCell ref="H323:J323"/>
    <mergeCell ref="H324:J324"/>
    <mergeCell ref="H313:J313"/>
    <mergeCell ref="H314:J314"/>
    <mergeCell ref="H315:J315"/>
    <mergeCell ref="H316:J316"/>
    <mergeCell ref="H317:J317"/>
    <mergeCell ref="H318:J318"/>
    <mergeCell ref="H307:J307"/>
    <mergeCell ref="H308:J308"/>
    <mergeCell ref="H309:J309"/>
    <mergeCell ref="H310:J310"/>
    <mergeCell ref="H311:J311"/>
    <mergeCell ref="H312:J312"/>
    <mergeCell ref="H301:J301"/>
    <mergeCell ref="H302:J302"/>
    <mergeCell ref="H303:J303"/>
    <mergeCell ref="H304:J304"/>
    <mergeCell ref="H305:J305"/>
    <mergeCell ref="H306:J306"/>
    <mergeCell ref="H295:J295"/>
    <mergeCell ref="H296:J296"/>
    <mergeCell ref="H297:J297"/>
    <mergeCell ref="H298:J298"/>
    <mergeCell ref="H299:J299"/>
    <mergeCell ref="H300:J300"/>
    <mergeCell ref="H289:J289"/>
    <mergeCell ref="H290:J290"/>
    <mergeCell ref="H291:J291"/>
    <mergeCell ref="H292:J292"/>
    <mergeCell ref="H293:J293"/>
    <mergeCell ref="H294:J294"/>
    <mergeCell ref="H283:J283"/>
    <mergeCell ref="H284:J284"/>
    <mergeCell ref="H285:J285"/>
    <mergeCell ref="H286:J286"/>
    <mergeCell ref="H287:J287"/>
    <mergeCell ref="H288:J288"/>
    <mergeCell ref="H277:J277"/>
    <mergeCell ref="H278:J278"/>
    <mergeCell ref="H279:J279"/>
    <mergeCell ref="H280:J280"/>
    <mergeCell ref="H281:J281"/>
    <mergeCell ref="H282:J282"/>
    <mergeCell ref="H271:J271"/>
    <mergeCell ref="H272:J272"/>
    <mergeCell ref="H273:J273"/>
    <mergeCell ref="H274:J274"/>
    <mergeCell ref="H275:J275"/>
    <mergeCell ref="H276:J276"/>
    <mergeCell ref="H265:J265"/>
    <mergeCell ref="H266:J266"/>
    <mergeCell ref="H267:J267"/>
    <mergeCell ref="H268:J268"/>
    <mergeCell ref="H269:J269"/>
    <mergeCell ref="H270:J270"/>
    <mergeCell ref="H259:J259"/>
    <mergeCell ref="H260:J260"/>
    <mergeCell ref="H261:J261"/>
    <mergeCell ref="H262:J262"/>
    <mergeCell ref="H263:J263"/>
    <mergeCell ref="H264:J264"/>
    <mergeCell ref="H253:J253"/>
    <mergeCell ref="H254:J254"/>
    <mergeCell ref="H255:J255"/>
    <mergeCell ref="H256:J256"/>
    <mergeCell ref="H257:J257"/>
    <mergeCell ref="H258:J258"/>
    <mergeCell ref="H247:J247"/>
    <mergeCell ref="H248:J248"/>
    <mergeCell ref="H249:J249"/>
    <mergeCell ref="H250:J250"/>
    <mergeCell ref="H251:J251"/>
    <mergeCell ref="H252:J252"/>
    <mergeCell ref="H241:J241"/>
    <mergeCell ref="H242:J242"/>
    <mergeCell ref="H243:J243"/>
    <mergeCell ref="H244:J244"/>
    <mergeCell ref="H245:J245"/>
    <mergeCell ref="H246:J246"/>
    <mergeCell ref="H235:J235"/>
    <mergeCell ref="H236:J236"/>
    <mergeCell ref="H237:J237"/>
    <mergeCell ref="H238:J238"/>
    <mergeCell ref="H239:J239"/>
    <mergeCell ref="H240:J240"/>
    <mergeCell ref="H229:J229"/>
    <mergeCell ref="H230:J230"/>
    <mergeCell ref="H231:J231"/>
    <mergeCell ref="H232:J232"/>
    <mergeCell ref="H233:J233"/>
    <mergeCell ref="H234:J234"/>
    <mergeCell ref="H223:J223"/>
    <mergeCell ref="H224:J224"/>
    <mergeCell ref="H225:J225"/>
    <mergeCell ref="H226:J226"/>
    <mergeCell ref="H227:J227"/>
    <mergeCell ref="H228:J228"/>
    <mergeCell ref="H217:J217"/>
    <mergeCell ref="H218:J218"/>
    <mergeCell ref="H219:J219"/>
    <mergeCell ref="H220:J220"/>
    <mergeCell ref="H221:J221"/>
    <mergeCell ref="H222:J222"/>
    <mergeCell ref="H211:J211"/>
    <mergeCell ref="H212:J212"/>
    <mergeCell ref="H213:J213"/>
    <mergeCell ref="H214:J214"/>
    <mergeCell ref="H215:J215"/>
    <mergeCell ref="H216:J216"/>
    <mergeCell ref="H205:J205"/>
    <mergeCell ref="H206:J206"/>
    <mergeCell ref="H207:J207"/>
    <mergeCell ref="H208:J208"/>
    <mergeCell ref="H209:J209"/>
    <mergeCell ref="H210:J210"/>
    <mergeCell ref="H199:J199"/>
    <mergeCell ref="H200:J200"/>
    <mergeCell ref="H201:J201"/>
    <mergeCell ref="H202:J202"/>
    <mergeCell ref="H203:J203"/>
    <mergeCell ref="H204:J204"/>
    <mergeCell ref="H193:J193"/>
    <mergeCell ref="H194:J194"/>
    <mergeCell ref="H195:J195"/>
    <mergeCell ref="H196:J196"/>
    <mergeCell ref="H197:J197"/>
    <mergeCell ref="H198:J198"/>
    <mergeCell ref="H187:J187"/>
    <mergeCell ref="H188:J188"/>
    <mergeCell ref="H189:J189"/>
    <mergeCell ref="H190:J190"/>
    <mergeCell ref="H191:J191"/>
    <mergeCell ref="H192:J192"/>
    <mergeCell ref="H181:J181"/>
    <mergeCell ref="H182:J182"/>
    <mergeCell ref="H183:J183"/>
    <mergeCell ref="H184:J184"/>
    <mergeCell ref="H185:J185"/>
    <mergeCell ref="H186:J186"/>
    <mergeCell ref="H175:J175"/>
    <mergeCell ref="H176:J176"/>
    <mergeCell ref="H177:J177"/>
    <mergeCell ref="H178:J178"/>
    <mergeCell ref="H179:J179"/>
    <mergeCell ref="H180:J180"/>
    <mergeCell ref="H169:J169"/>
    <mergeCell ref="H170:J170"/>
    <mergeCell ref="H171:J171"/>
    <mergeCell ref="H172:J172"/>
    <mergeCell ref="H173:J173"/>
    <mergeCell ref="H174:J174"/>
    <mergeCell ref="H163:J163"/>
    <mergeCell ref="H164:J164"/>
    <mergeCell ref="H165:J165"/>
    <mergeCell ref="H166:J166"/>
    <mergeCell ref="H167:J167"/>
    <mergeCell ref="H168:J168"/>
    <mergeCell ref="H157:J157"/>
    <mergeCell ref="H158:J158"/>
    <mergeCell ref="H159:J159"/>
    <mergeCell ref="H160:J160"/>
    <mergeCell ref="H161:J161"/>
    <mergeCell ref="H162:J162"/>
    <mergeCell ref="H151:J151"/>
    <mergeCell ref="H152:J152"/>
    <mergeCell ref="H153:J153"/>
    <mergeCell ref="H154:J154"/>
    <mergeCell ref="H155:J155"/>
    <mergeCell ref="H156:J156"/>
    <mergeCell ref="H145:J145"/>
    <mergeCell ref="H146:J146"/>
    <mergeCell ref="H147:J147"/>
    <mergeCell ref="H148:J148"/>
    <mergeCell ref="H149:J149"/>
    <mergeCell ref="H150:J150"/>
    <mergeCell ref="H139:J139"/>
    <mergeCell ref="H140:J140"/>
    <mergeCell ref="H141:J141"/>
    <mergeCell ref="H142:J142"/>
    <mergeCell ref="H143:J143"/>
    <mergeCell ref="H144:J144"/>
    <mergeCell ref="H133:J133"/>
    <mergeCell ref="H134:J134"/>
    <mergeCell ref="H135:J135"/>
    <mergeCell ref="H136:J136"/>
    <mergeCell ref="H137:J137"/>
    <mergeCell ref="H138:J138"/>
    <mergeCell ref="H127:J127"/>
    <mergeCell ref="H128:J128"/>
    <mergeCell ref="H129:J129"/>
    <mergeCell ref="H130:J130"/>
    <mergeCell ref="H131:J131"/>
    <mergeCell ref="H132:J132"/>
    <mergeCell ref="H121:J121"/>
    <mergeCell ref="H122:J122"/>
    <mergeCell ref="H123:J123"/>
    <mergeCell ref="H124:J124"/>
    <mergeCell ref="H125:J125"/>
    <mergeCell ref="H126:J126"/>
    <mergeCell ref="H115:J115"/>
    <mergeCell ref="H116:J116"/>
    <mergeCell ref="H117:J117"/>
    <mergeCell ref="H118:J118"/>
    <mergeCell ref="H119:J119"/>
    <mergeCell ref="H120:J120"/>
    <mergeCell ref="H109:J109"/>
    <mergeCell ref="H110:J110"/>
    <mergeCell ref="H111:J111"/>
    <mergeCell ref="H112:J112"/>
    <mergeCell ref="H113:J113"/>
    <mergeCell ref="H114:J114"/>
    <mergeCell ref="H103:J103"/>
    <mergeCell ref="H104:J104"/>
    <mergeCell ref="H105:J105"/>
    <mergeCell ref="H106:J106"/>
    <mergeCell ref="H107:J107"/>
    <mergeCell ref="H108:J108"/>
    <mergeCell ref="H97:J97"/>
    <mergeCell ref="H98:J98"/>
    <mergeCell ref="H99:J99"/>
    <mergeCell ref="H100:J100"/>
    <mergeCell ref="H101:J101"/>
    <mergeCell ref="H102:J102"/>
    <mergeCell ref="H91:J91"/>
    <mergeCell ref="H92:J92"/>
    <mergeCell ref="H93:J93"/>
    <mergeCell ref="H94:J94"/>
    <mergeCell ref="H95:J95"/>
    <mergeCell ref="H96:J96"/>
    <mergeCell ref="H85:J85"/>
    <mergeCell ref="H86:J86"/>
    <mergeCell ref="H87:J87"/>
    <mergeCell ref="H88:J88"/>
    <mergeCell ref="H89:J89"/>
    <mergeCell ref="H90:J90"/>
    <mergeCell ref="H79:J79"/>
    <mergeCell ref="H80:J80"/>
    <mergeCell ref="H81:J81"/>
    <mergeCell ref="H82:J82"/>
    <mergeCell ref="H83:J83"/>
    <mergeCell ref="H84:J84"/>
    <mergeCell ref="H73:J73"/>
    <mergeCell ref="H74:J74"/>
    <mergeCell ref="H75:J75"/>
    <mergeCell ref="H76:J76"/>
    <mergeCell ref="H77:J77"/>
    <mergeCell ref="H78:J78"/>
    <mergeCell ref="H67:J67"/>
    <mergeCell ref="H68:J68"/>
    <mergeCell ref="H69:J69"/>
    <mergeCell ref="H70:J70"/>
    <mergeCell ref="H71:J71"/>
    <mergeCell ref="H72:J72"/>
    <mergeCell ref="H61:J61"/>
    <mergeCell ref="H62:J62"/>
    <mergeCell ref="H63:J63"/>
    <mergeCell ref="H64:J64"/>
    <mergeCell ref="H65:J65"/>
    <mergeCell ref="H66:J66"/>
    <mergeCell ref="H55:J55"/>
    <mergeCell ref="H56:J56"/>
    <mergeCell ref="H57:J57"/>
    <mergeCell ref="H58:J58"/>
    <mergeCell ref="H59:J59"/>
    <mergeCell ref="H60:J60"/>
    <mergeCell ref="H49:J49"/>
    <mergeCell ref="H50:J50"/>
    <mergeCell ref="H51:J51"/>
    <mergeCell ref="H52:J52"/>
    <mergeCell ref="H53:J53"/>
    <mergeCell ref="H54:J54"/>
    <mergeCell ref="H43:J43"/>
    <mergeCell ref="H44:J44"/>
    <mergeCell ref="H45:J45"/>
    <mergeCell ref="H46:J46"/>
    <mergeCell ref="H47:J47"/>
    <mergeCell ref="H48:J48"/>
    <mergeCell ref="H37:J37"/>
    <mergeCell ref="H38:J38"/>
    <mergeCell ref="H39:J39"/>
    <mergeCell ref="H40:J40"/>
    <mergeCell ref="H41:J41"/>
    <mergeCell ref="H42:J42"/>
    <mergeCell ref="H31:J31"/>
    <mergeCell ref="H32:J32"/>
    <mergeCell ref="H33:J33"/>
    <mergeCell ref="H34:J34"/>
    <mergeCell ref="H35:J35"/>
    <mergeCell ref="H36:J36"/>
    <mergeCell ref="H25:J25"/>
    <mergeCell ref="H26:J26"/>
    <mergeCell ref="H27:J27"/>
    <mergeCell ref="H28:J28"/>
    <mergeCell ref="H29:J29"/>
    <mergeCell ref="H30:J30"/>
    <mergeCell ref="H19:J19"/>
    <mergeCell ref="H20:J20"/>
    <mergeCell ref="H21:J21"/>
    <mergeCell ref="H22:J22"/>
    <mergeCell ref="H23:J23"/>
    <mergeCell ref="H24:J24"/>
    <mergeCell ref="H13:J13"/>
    <mergeCell ref="H14:J14"/>
    <mergeCell ref="H15:J15"/>
    <mergeCell ref="H16:J16"/>
    <mergeCell ref="H17:J17"/>
    <mergeCell ref="H18:J18"/>
    <mergeCell ref="H12:J12"/>
    <mergeCell ref="AH3:AI3"/>
    <mergeCell ref="AH4:AI4"/>
    <mergeCell ref="B5:B7"/>
    <mergeCell ref="C5:C7"/>
    <mergeCell ref="E5:E7"/>
    <mergeCell ref="F5:F7"/>
    <mergeCell ref="G5:G7"/>
    <mergeCell ref="H5:J7"/>
    <mergeCell ref="K5:K7"/>
    <mergeCell ref="L5:L7"/>
    <mergeCell ref="H3:J3"/>
    <mergeCell ref="B2:E2"/>
    <mergeCell ref="F2:G2"/>
    <mergeCell ref="H2:K2"/>
    <mergeCell ref="F3:G3"/>
    <mergeCell ref="AH6:AI6"/>
    <mergeCell ref="H8:J8"/>
    <mergeCell ref="H9:J9"/>
    <mergeCell ref="H10:J10"/>
    <mergeCell ref="H11:J11"/>
  </mergeCells>
  <dataValidations count="5">
    <dataValidation type="list" allowBlank="1" sqref="WWC983042 JQ2 TM2 ADI2 ANE2 AXA2 BGW2 BQS2 CAO2 CKK2 CUG2 DEC2 DNY2 DXU2 EHQ2 ERM2 FBI2 FLE2 FVA2 GEW2 GOS2 GYO2 HIK2 HSG2 ICC2 ILY2 IVU2 JFQ2 JPM2 JZI2 KJE2 KTA2 LCW2 LMS2 LWO2 MGK2 MQG2 NAC2 NJY2 NTU2 ODQ2 ONM2 OXI2 PHE2 PRA2 QAW2 QKS2 QUO2 REK2 ROG2 RYC2 SHY2 SRU2 TBQ2 TLM2 TVI2 UFE2 UPA2 UYW2 VIS2 VSO2 WCK2 WMG2 WWC2 U65538 JQ65538 TM65538 ADI65538 ANE65538 AXA65538 BGW65538 BQS65538 CAO65538 CKK65538 CUG65538 DEC65538 DNY65538 DXU65538 EHQ65538 ERM65538 FBI65538 FLE65538 FVA65538 GEW65538 GOS65538 GYO65538 HIK65538 HSG65538 ICC65538 ILY65538 IVU65538 JFQ65538 JPM65538 JZI65538 KJE65538 KTA65538 LCW65538 LMS65538 LWO65538 MGK65538 MQG65538 NAC65538 NJY65538 NTU65538 ODQ65538 ONM65538 OXI65538 PHE65538 PRA65538 QAW65538 QKS65538 QUO65538 REK65538 ROG65538 RYC65538 SHY65538 SRU65538 TBQ65538 TLM65538 TVI65538 UFE65538 UPA65538 UYW65538 VIS65538 VSO65538 WCK65538 WMG65538 WWC65538 U131074 JQ131074 TM131074 ADI131074 ANE131074 AXA131074 BGW131074 BQS131074 CAO131074 CKK131074 CUG131074 DEC131074 DNY131074 DXU131074 EHQ131074 ERM131074 FBI131074 FLE131074 FVA131074 GEW131074 GOS131074 GYO131074 HIK131074 HSG131074 ICC131074 ILY131074 IVU131074 JFQ131074 JPM131074 JZI131074 KJE131074 KTA131074 LCW131074 LMS131074 LWO131074 MGK131074 MQG131074 NAC131074 NJY131074 NTU131074 ODQ131074 ONM131074 OXI131074 PHE131074 PRA131074 QAW131074 QKS131074 QUO131074 REK131074 ROG131074 RYC131074 SHY131074 SRU131074 TBQ131074 TLM131074 TVI131074 UFE131074 UPA131074 UYW131074 VIS131074 VSO131074 WCK131074 WMG131074 WWC131074 U196610 JQ196610 TM196610 ADI196610 ANE196610 AXA196610 BGW196610 BQS196610 CAO196610 CKK196610 CUG196610 DEC196610 DNY196610 DXU196610 EHQ196610 ERM196610 FBI196610 FLE196610 FVA196610 GEW196610 GOS196610 GYO196610 HIK196610 HSG196610 ICC196610 ILY196610 IVU196610 JFQ196610 JPM196610 JZI196610 KJE196610 KTA196610 LCW196610 LMS196610 LWO196610 MGK196610 MQG196610 NAC196610 NJY196610 NTU196610 ODQ196610 ONM196610 OXI196610 PHE196610 PRA196610 QAW196610 QKS196610 QUO196610 REK196610 ROG196610 RYC196610 SHY196610 SRU196610 TBQ196610 TLM196610 TVI196610 UFE196610 UPA196610 UYW196610 VIS196610 VSO196610 WCK196610 WMG196610 WWC196610 U262146 JQ262146 TM262146 ADI262146 ANE262146 AXA262146 BGW262146 BQS262146 CAO262146 CKK262146 CUG262146 DEC262146 DNY262146 DXU262146 EHQ262146 ERM262146 FBI262146 FLE262146 FVA262146 GEW262146 GOS262146 GYO262146 HIK262146 HSG262146 ICC262146 ILY262146 IVU262146 JFQ262146 JPM262146 JZI262146 KJE262146 KTA262146 LCW262146 LMS262146 LWO262146 MGK262146 MQG262146 NAC262146 NJY262146 NTU262146 ODQ262146 ONM262146 OXI262146 PHE262146 PRA262146 QAW262146 QKS262146 QUO262146 REK262146 ROG262146 RYC262146 SHY262146 SRU262146 TBQ262146 TLM262146 TVI262146 UFE262146 UPA262146 UYW262146 VIS262146 VSO262146 WCK262146 WMG262146 WWC262146 U327682 JQ327682 TM327682 ADI327682 ANE327682 AXA327682 BGW327682 BQS327682 CAO327682 CKK327682 CUG327682 DEC327682 DNY327682 DXU327682 EHQ327682 ERM327682 FBI327682 FLE327682 FVA327682 GEW327682 GOS327682 GYO327682 HIK327682 HSG327682 ICC327682 ILY327682 IVU327682 JFQ327682 JPM327682 JZI327682 KJE327682 KTA327682 LCW327682 LMS327682 LWO327682 MGK327682 MQG327682 NAC327682 NJY327682 NTU327682 ODQ327682 ONM327682 OXI327682 PHE327682 PRA327682 QAW327682 QKS327682 QUO327682 REK327682 ROG327682 RYC327682 SHY327682 SRU327682 TBQ327682 TLM327682 TVI327682 UFE327682 UPA327682 UYW327682 VIS327682 VSO327682 WCK327682 WMG327682 WWC327682 U393218 JQ393218 TM393218 ADI393218 ANE393218 AXA393218 BGW393218 BQS393218 CAO393218 CKK393218 CUG393218 DEC393218 DNY393218 DXU393218 EHQ393218 ERM393218 FBI393218 FLE393218 FVA393218 GEW393218 GOS393218 GYO393218 HIK393218 HSG393218 ICC393218 ILY393218 IVU393218 JFQ393218 JPM393218 JZI393218 KJE393218 KTA393218 LCW393218 LMS393218 LWO393218 MGK393218 MQG393218 NAC393218 NJY393218 NTU393218 ODQ393218 ONM393218 OXI393218 PHE393218 PRA393218 QAW393218 QKS393218 QUO393218 REK393218 ROG393218 RYC393218 SHY393218 SRU393218 TBQ393218 TLM393218 TVI393218 UFE393218 UPA393218 UYW393218 VIS393218 VSO393218 WCK393218 WMG393218 WWC393218 U458754 JQ458754 TM458754 ADI458754 ANE458754 AXA458754 BGW458754 BQS458754 CAO458754 CKK458754 CUG458754 DEC458754 DNY458754 DXU458754 EHQ458754 ERM458754 FBI458754 FLE458754 FVA458754 GEW458754 GOS458754 GYO458754 HIK458754 HSG458754 ICC458754 ILY458754 IVU458754 JFQ458754 JPM458754 JZI458754 KJE458754 KTA458754 LCW458754 LMS458754 LWO458754 MGK458754 MQG458754 NAC458754 NJY458754 NTU458754 ODQ458754 ONM458754 OXI458754 PHE458754 PRA458754 QAW458754 QKS458754 QUO458754 REK458754 ROG458754 RYC458754 SHY458754 SRU458754 TBQ458754 TLM458754 TVI458754 UFE458754 UPA458754 UYW458754 VIS458754 VSO458754 WCK458754 WMG458754 WWC458754 U524290 JQ524290 TM524290 ADI524290 ANE524290 AXA524290 BGW524290 BQS524290 CAO524290 CKK524290 CUG524290 DEC524290 DNY524290 DXU524290 EHQ524290 ERM524290 FBI524290 FLE524290 FVA524290 GEW524290 GOS524290 GYO524290 HIK524290 HSG524290 ICC524290 ILY524290 IVU524290 JFQ524290 JPM524290 JZI524290 KJE524290 KTA524290 LCW524290 LMS524290 LWO524290 MGK524290 MQG524290 NAC524290 NJY524290 NTU524290 ODQ524290 ONM524290 OXI524290 PHE524290 PRA524290 QAW524290 QKS524290 QUO524290 REK524290 ROG524290 RYC524290 SHY524290 SRU524290 TBQ524290 TLM524290 TVI524290 UFE524290 UPA524290 UYW524290 VIS524290 VSO524290 WCK524290 WMG524290 WWC524290 U589826 JQ589826 TM589826 ADI589826 ANE589826 AXA589826 BGW589826 BQS589826 CAO589826 CKK589826 CUG589826 DEC589826 DNY589826 DXU589826 EHQ589826 ERM589826 FBI589826 FLE589826 FVA589826 GEW589826 GOS589826 GYO589826 HIK589826 HSG589826 ICC589826 ILY589826 IVU589826 JFQ589826 JPM589826 JZI589826 KJE589826 KTA589826 LCW589826 LMS589826 LWO589826 MGK589826 MQG589826 NAC589826 NJY589826 NTU589826 ODQ589826 ONM589826 OXI589826 PHE589826 PRA589826 QAW589826 QKS589826 QUO589826 REK589826 ROG589826 RYC589826 SHY589826 SRU589826 TBQ589826 TLM589826 TVI589826 UFE589826 UPA589826 UYW589826 VIS589826 VSO589826 WCK589826 WMG589826 WWC589826 U655362 JQ655362 TM655362 ADI655362 ANE655362 AXA655362 BGW655362 BQS655362 CAO655362 CKK655362 CUG655362 DEC655362 DNY655362 DXU655362 EHQ655362 ERM655362 FBI655362 FLE655362 FVA655362 GEW655362 GOS655362 GYO655362 HIK655362 HSG655362 ICC655362 ILY655362 IVU655362 JFQ655362 JPM655362 JZI655362 KJE655362 KTA655362 LCW655362 LMS655362 LWO655362 MGK655362 MQG655362 NAC655362 NJY655362 NTU655362 ODQ655362 ONM655362 OXI655362 PHE655362 PRA655362 QAW655362 QKS655362 QUO655362 REK655362 ROG655362 RYC655362 SHY655362 SRU655362 TBQ655362 TLM655362 TVI655362 UFE655362 UPA655362 UYW655362 VIS655362 VSO655362 WCK655362 WMG655362 WWC655362 U720898 JQ720898 TM720898 ADI720898 ANE720898 AXA720898 BGW720898 BQS720898 CAO720898 CKK720898 CUG720898 DEC720898 DNY720898 DXU720898 EHQ720898 ERM720898 FBI720898 FLE720898 FVA720898 GEW720898 GOS720898 GYO720898 HIK720898 HSG720898 ICC720898 ILY720898 IVU720898 JFQ720898 JPM720898 JZI720898 KJE720898 KTA720898 LCW720898 LMS720898 LWO720898 MGK720898 MQG720898 NAC720898 NJY720898 NTU720898 ODQ720898 ONM720898 OXI720898 PHE720898 PRA720898 QAW720898 QKS720898 QUO720898 REK720898 ROG720898 RYC720898 SHY720898 SRU720898 TBQ720898 TLM720898 TVI720898 UFE720898 UPA720898 UYW720898 VIS720898 VSO720898 WCK720898 WMG720898 WWC720898 U786434 JQ786434 TM786434 ADI786434 ANE786434 AXA786434 BGW786434 BQS786434 CAO786434 CKK786434 CUG786434 DEC786434 DNY786434 DXU786434 EHQ786434 ERM786434 FBI786434 FLE786434 FVA786434 GEW786434 GOS786434 GYO786434 HIK786434 HSG786434 ICC786434 ILY786434 IVU786434 JFQ786434 JPM786434 JZI786434 KJE786434 KTA786434 LCW786434 LMS786434 LWO786434 MGK786434 MQG786434 NAC786434 NJY786434 NTU786434 ODQ786434 ONM786434 OXI786434 PHE786434 PRA786434 QAW786434 QKS786434 QUO786434 REK786434 ROG786434 RYC786434 SHY786434 SRU786434 TBQ786434 TLM786434 TVI786434 UFE786434 UPA786434 UYW786434 VIS786434 VSO786434 WCK786434 WMG786434 WWC786434 U851970 JQ851970 TM851970 ADI851970 ANE851970 AXA851970 BGW851970 BQS851970 CAO851970 CKK851970 CUG851970 DEC851970 DNY851970 DXU851970 EHQ851970 ERM851970 FBI851970 FLE851970 FVA851970 GEW851970 GOS851970 GYO851970 HIK851970 HSG851970 ICC851970 ILY851970 IVU851970 JFQ851970 JPM851970 JZI851970 KJE851970 KTA851970 LCW851970 LMS851970 LWO851970 MGK851970 MQG851970 NAC851970 NJY851970 NTU851970 ODQ851970 ONM851970 OXI851970 PHE851970 PRA851970 QAW851970 QKS851970 QUO851970 REK851970 ROG851970 RYC851970 SHY851970 SRU851970 TBQ851970 TLM851970 TVI851970 UFE851970 UPA851970 UYW851970 VIS851970 VSO851970 WCK851970 WMG851970 WWC851970 U917506 JQ917506 TM917506 ADI917506 ANE917506 AXA917506 BGW917506 BQS917506 CAO917506 CKK917506 CUG917506 DEC917506 DNY917506 DXU917506 EHQ917506 ERM917506 FBI917506 FLE917506 FVA917506 GEW917506 GOS917506 GYO917506 HIK917506 HSG917506 ICC917506 ILY917506 IVU917506 JFQ917506 JPM917506 JZI917506 KJE917506 KTA917506 LCW917506 LMS917506 LWO917506 MGK917506 MQG917506 NAC917506 NJY917506 NTU917506 ODQ917506 ONM917506 OXI917506 PHE917506 PRA917506 QAW917506 QKS917506 QUO917506 REK917506 ROG917506 RYC917506 SHY917506 SRU917506 TBQ917506 TLM917506 TVI917506 UFE917506 UPA917506 UYW917506 VIS917506 VSO917506 WCK917506 WMG917506 WWC917506 U983042 JQ983042 TM983042 ADI983042 ANE983042 AXA983042 BGW983042 BQS983042 CAO983042 CKK983042 CUG983042 DEC983042 DNY983042 DXU983042 EHQ983042 ERM983042 FBI983042 FLE983042 FVA983042 GEW983042 GOS983042 GYO983042 HIK983042 HSG983042 ICC983042 ILY983042 IVU983042 JFQ983042 JPM983042 JZI983042 KJE983042 KTA983042 LCW983042 LMS983042 LWO983042 MGK983042 MQG983042 NAC983042 NJY983042 NTU983042 ODQ983042 ONM983042 OXI983042 PHE983042 PRA983042 QAW983042 QKS983042 QUO983042 REK983042 ROG983042 RYC983042 SHY983042 SRU983042 TBQ983042 TLM983042 TVI983042 UFE983042 UPA983042 UYW983042 VIS983042 VSO983042 WCK983042 WMG983042">
      <formula1>$U$3:$U$5</formula1>
    </dataValidation>
    <dataValidation type="list" allowBlank="1" showInputMessage="1" showErrorMessage="1" sqref="WVV983042 JJ2 TF2 ADB2 AMX2 AWT2 BGP2 BQL2 CAH2 CKD2 CTZ2 DDV2 DNR2 DXN2 EHJ2 ERF2 FBB2 FKX2 FUT2 GEP2 GOL2 GYH2 HID2 HRZ2 IBV2 ILR2 IVN2 JFJ2 JPF2 JZB2 KIX2 KST2 LCP2 LML2 LWH2 MGD2 MPZ2 MZV2 NJR2 NTN2 ODJ2 ONF2 OXB2 PGX2 PQT2 QAP2 QKL2 QUH2 RED2 RNZ2 RXV2 SHR2 SRN2 TBJ2 TLF2 TVB2 UEX2 UOT2 UYP2 VIL2 VSH2 WCD2 WLZ2 WVV2 N65538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74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10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46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82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18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54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290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26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62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898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34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70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06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42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formula1>Страховка</formula1>
    </dataValidation>
    <dataValidation type="list" allowBlank="1" sqref="V2:W2 JR2:JS2 TN2:TO2 ADJ2:ADK2 ANF2:ANG2 AXB2:AXC2 BGX2:BGY2 BQT2:BQU2 CAP2:CAQ2 CKL2:CKM2 CUH2:CUI2 DED2:DEE2 DNZ2:DOA2 DXV2:DXW2 EHR2:EHS2 ERN2:ERO2 FBJ2:FBK2 FLF2:FLG2 FVB2:FVC2 GEX2:GEY2 GOT2:GOU2 GYP2:GYQ2 HIL2:HIM2 HSH2:HSI2 ICD2:ICE2 ILZ2:IMA2 IVV2:IVW2 JFR2:JFS2 JPN2:JPO2 JZJ2:JZK2 KJF2:KJG2 KTB2:KTC2 LCX2:LCY2 LMT2:LMU2 LWP2:LWQ2 MGL2:MGM2 MQH2:MQI2 NAD2:NAE2 NJZ2:NKA2 NTV2:NTW2 ODR2:ODS2 ONN2:ONO2 OXJ2:OXK2 PHF2:PHG2 PRB2:PRC2 QAX2:QAY2 QKT2:QKU2 QUP2:QUQ2 REL2:REM2 ROH2:ROI2 RYD2:RYE2 SHZ2:SIA2 SRV2:SRW2 TBR2:TBS2 TLN2:TLO2 TVJ2:TVK2 UFF2:UFG2 UPB2:UPC2 UYX2:UYY2 VIT2:VIU2 VSP2:VSQ2 WCL2:WCM2 WMH2:WMI2 WWD2:WWE2 V65538:W65538 JR65538:JS65538 TN65538:TO65538 ADJ65538:ADK65538 ANF65538:ANG65538 AXB65538:AXC65538 BGX65538:BGY65538 BQT65538:BQU65538 CAP65538:CAQ65538 CKL65538:CKM65538 CUH65538:CUI65538 DED65538:DEE65538 DNZ65538:DOA65538 DXV65538:DXW65538 EHR65538:EHS65538 ERN65538:ERO65538 FBJ65538:FBK65538 FLF65538:FLG65538 FVB65538:FVC65538 GEX65538:GEY65538 GOT65538:GOU65538 GYP65538:GYQ65538 HIL65538:HIM65538 HSH65538:HSI65538 ICD65538:ICE65538 ILZ65538:IMA65538 IVV65538:IVW65538 JFR65538:JFS65538 JPN65538:JPO65538 JZJ65538:JZK65538 KJF65538:KJG65538 KTB65538:KTC65538 LCX65538:LCY65538 LMT65538:LMU65538 LWP65538:LWQ65538 MGL65538:MGM65538 MQH65538:MQI65538 NAD65538:NAE65538 NJZ65538:NKA65538 NTV65538:NTW65538 ODR65538:ODS65538 ONN65538:ONO65538 OXJ65538:OXK65538 PHF65538:PHG65538 PRB65538:PRC65538 QAX65538:QAY65538 QKT65538:QKU65538 QUP65538:QUQ65538 REL65538:REM65538 ROH65538:ROI65538 RYD65538:RYE65538 SHZ65538:SIA65538 SRV65538:SRW65538 TBR65538:TBS65538 TLN65538:TLO65538 TVJ65538:TVK65538 UFF65538:UFG65538 UPB65538:UPC65538 UYX65538:UYY65538 VIT65538:VIU65538 VSP65538:VSQ65538 WCL65538:WCM65538 WMH65538:WMI65538 WWD65538:WWE65538 V131074:W131074 JR131074:JS131074 TN131074:TO131074 ADJ131074:ADK131074 ANF131074:ANG131074 AXB131074:AXC131074 BGX131074:BGY131074 BQT131074:BQU131074 CAP131074:CAQ131074 CKL131074:CKM131074 CUH131074:CUI131074 DED131074:DEE131074 DNZ131074:DOA131074 DXV131074:DXW131074 EHR131074:EHS131074 ERN131074:ERO131074 FBJ131074:FBK131074 FLF131074:FLG131074 FVB131074:FVC131074 GEX131074:GEY131074 GOT131074:GOU131074 GYP131074:GYQ131074 HIL131074:HIM131074 HSH131074:HSI131074 ICD131074:ICE131074 ILZ131074:IMA131074 IVV131074:IVW131074 JFR131074:JFS131074 JPN131074:JPO131074 JZJ131074:JZK131074 KJF131074:KJG131074 KTB131074:KTC131074 LCX131074:LCY131074 LMT131074:LMU131074 LWP131074:LWQ131074 MGL131074:MGM131074 MQH131074:MQI131074 NAD131074:NAE131074 NJZ131074:NKA131074 NTV131074:NTW131074 ODR131074:ODS131074 ONN131074:ONO131074 OXJ131074:OXK131074 PHF131074:PHG131074 PRB131074:PRC131074 QAX131074:QAY131074 QKT131074:QKU131074 QUP131074:QUQ131074 REL131074:REM131074 ROH131074:ROI131074 RYD131074:RYE131074 SHZ131074:SIA131074 SRV131074:SRW131074 TBR131074:TBS131074 TLN131074:TLO131074 TVJ131074:TVK131074 UFF131074:UFG131074 UPB131074:UPC131074 UYX131074:UYY131074 VIT131074:VIU131074 VSP131074:VSQ131074 WCL131074:WCM131074 WMH131074:WMI131074 WWD131074:WWE131074 V196610:W196610 JR196610:JS196610 TN196610:TO196610 ADJ196610:ADK196610 ANF196610:ANG196610 AXB196610:AXC196610 BGX196610:BGY196610 BQT196610:BQU196610 CAP196610:CAQ196610 CKL196610:CKM196610 CUH196610:CUI196610 DED196610:DEE196610 DNZ196610:DOA196610 DXV196610:DXW196610 EHR196610:EHS196610 ERN196610:ERO196610 FBJ196610:FBK196610 FLF196610:FLG196610 FVB196610:FVC196610 GEX196610:GEY196610 GOT196610:GOU196610 GYP196610:GYQ196610 HIL196610:HIM196610 HSH196610:HSI196610 ICD196610:ICE196610 ILZ196610:IMA196610 IVV196610:IVW196610 JFR196610:JFS196610 JPN196610:JPO196610 JZJ196610:JZK196610 KJF196610:KJG196610 KTB196610:KTC196610 LCX196610:LCY196610 LMT196610:LMU196610 LWP196610:LWQ196610 MGL196610:MGM196610 MQH196610:MQI196610 NAD196610:NAE196610 NJZ196610:NKA196610 NTV196610:NTW196610 ODR196610:ODS196610 ONN196610:ONO196610 OXJ196610:OXK196610 PHF196610:PHG196610 PRB196610:PRC196610 QAX196610:QAY196610 QKT196610:QKU196610 QUP196610:QUQ196610 REL196610:REM196610 ROH196610:ROI196610 RYD196610:RYE196610 SHZ196610:SIA196610 SRV196610:SRW196610 TBR196610:TBS196610 TLN196610:TLO196610 TVJ196610:TVK196610 UFF196610:UFG196610 UPB196610:UPC196610 UYX196610:UYY196610 VIT196610:VIU196610 VSP196610:VSQ196610 WCL196610:WCM196610 WMH196610:WMI196610 WWD196610:WWE196610 V262146:W262146 JR262146:JS262146 TN262146:TO262146 ADJ262146:ADK262146 ANF262146:ANG262146 AXB262146:AXC262146 BGX262146:BGY262146 BQT262146:BQU262146 CAP262146:CAQ262146 CKL262146:CKM262146 CUH262146:CUI262146 DED262146:DEE262146 DNZ262146:DOA262146 DXV262146:DXW262146 EHR262146:EHS262146 ERN262146:ERO262146 FBJ262146:FBK262146 FLF262146:FLG262146 FVB262146:FVC262146 GEX262146:GEY262146 GOT262146:GOU262146 GYP262146:GYQ262146 HIL262146:HIM262146 HSH262146:HSI262146 ICD262146:ICE262146 ILZ262146:IMA262146 IVV262146:IVW262146 JFR262146:JFS262146 JPN262146:JPO262146 JZJ262146:JZK262146 KJF262146:KJG262146 KTB262146:KTC262146 LCX262146:LCY262146 LMT262146:LMU262146 LWP262146:LWQ262146 MGL262146:MGM262146 MQH262146:MQI262146 NAD262146:NAE262146 NJZ262146:NKA262146 NTV262146:NTW262146 ODR262146:ODS262146 ONN262146:ONO262146 OXJ262146:OXK262146 PHF262146:PHG262146 PRB262146:PRC262146 QAX262146:QAY262146 QKT262146:QKU262146 QUP262146:QUQ262146 REL262146:REM262146 ROH262146:ROI262146 RYD262146:RYE262146 SHZ262146:SIA262146 SRV262146:SRW262146 TBR262146:TBS262146 TLN262146:TLO262146 TVJ262146:TVK262146 UFF262146:UFG262146 UPB262146:UPC262146 UYX262146:UYY262146 VIT262146:VIU262146 VSP262146:VSQ262146 WCL262146:WCM262146 WMH262146:WMI262146 WWD262146:WWE262146 V327682:W327682 JR327682:JS327682 TN327682:TO327682 ADJ327682:ADK327682 ANF327682:ANG327682 AXB327682:AXC327682 BGX327682:BGY327682 BQT327682:BQU327682 CAP327682:CAQ327682 CKL327682:CKM327682 CUH327682:CUI327682 DED327682:DEE327682 DNZ327682:DOA327682 DXV327682:DXW327682 EHR327682:EHS327682 ERN327682:ERO327682 FBJ327682:FBK327682 FLF327682:FLG327682 FVB327682:FVC327682 GEX327682:GEY327682 GOT327682:GOU327682 GYP327682:GYQ327682 HIL327682:HIM327682 HSH327682:HSI327682 ICD327682:ICE327682 ILZ327682:IMA327682 IVV327682:IVW327682 JFR327682:JFS327682 JPN327682:JPO327682 JZJ327682:JZK327682 KJF327682:KJG327682 KTB327682:KTC327682 LCX327682:LCY327682 LMT327682:LMU327682 LWP327682:LWQ327682 MGL327682:MGM327682 MQH327682:MQI327682 NAD327682:NAE327682 NJZ327682:NKA327682 NTV327682:NTW327682 ODR327682:ODS327682 ONN327682:ONO327682 OXJ327682:OXK327682 PHF327682:PHG327682 PRB327682:PRC327682 QAX327682:QAY327682 QKT327682:QKU327682 QUP327682:QUQ327682 REL327682:REM327682 ROH327682:ROI327682 RYD327682:RYE327682 SHZ327682:SIA327682 SRV327682:SRW327682 TBR327682:TBS327682 TLN327682:TLO327682 TVJ327682:TVK327682 UFF327682:UFG327682 UPB327682:UPC327682 UYX327682:UYY327682 VIT327682:VIU327682 VSP327682:VSQ327682 WCL327682:WCM327682 WMH327682:WMI327682 WWD327682:WWE327682 V393218:W393218 JR393218:JS393218 TN393218:TO393218 ADJ393218:ADK393218 ANF393218:ANG393218 AXB393218:AXC393218 BGX393218:BGY393218 BQT393218:BQU393218 CAP393218:CAQ393218 CKL393218:CKM393218 CUH393218:CUI393218 DED393218:DEE393218 DNZ393218:DOA393218 DXV393218:DXW393218 EHR393218:EHS393218 ERN393218:ERO393218 FBJ393218:FBK393218 FLF393218:FLG393218 FVB393218:FVC393218 GEX393218:GEY393218 GOT393218:GOU393218 GYP393218:GYQ393218 HIL393218:HIM393218 HSH393218:HSI393218 ICD393218:ICE393218 ILZ393218:IMA393218 IVV393218:IVW393218 JFR393218:JFS393218 JPN393218:JPO393218 JZJ393218:JZK393218 KJF393218:KJG393218 KTB393218:KTC393218 LCX393218:LCY393218 LMT393218:LMU393218 LWP393218:LWQ393218 MGL393218:MGM393218 MQH393218:MQI393218 NAD393218:NAE393218 NJZ393218:NKA393218 NTV393218:NTW393218 ODR393218:ODS393218 ONN393218:ONO393218 OXJ393218:OXK393218 PHF393218:PHG393218 PRB393218:PRC393218 QAX393218:QAY393218 QKT393218:QKU393218 QUP393218:QUQ393218 REL393218:REM393218 ROH393218:ROI393218 RYD393218:RYE393218 SHZ393218:SIA393218 SRV393218:SRW393218 TBR393218:TBS393218 TLN393218:TLO393218 TVJ393218:TVK393218 UFF393218:UFG393218 UPB393218:UPC393218 UYX393218:UYY393218 VIT393218:VIU393218 VSP393218:VSQ393218 WCL393218:WCM393218 WMH393218:WMI393218 WWD393218:WWE393218 V458754:W458754 JR458754:JS458754 TN458754:TO458754 ADJ458754:ADK458754 ANF458754:ANG458754 AXB458754:AXC458754 BGX458754:BGY458754 BQT458754:BQU458754 CAP458754:CAQ458754 CKL458754:CKM458754 CUH458754:CUI458754 DED458754:DEE458754 DNZ458754:DOA458754 DXV458754:DXW458754 EHR458754:EHS458754 ERN458754:ERO458754 FBJ458754:FBK458754 FLF458754:FLG458754 FVB458754:FVC458754 GEX458754:GEY458754 GOT458754:GOU458754 GYP458754:GYQ458754 HIL458754:HIM458754 HSH458754:HSI458754 ICD458754:ICE458754 ILZ458754:IMA458754 IVV458754:IVW458754 JFR458754:JFS458754 JPN458754:JPO458754 JZJ458754:JZK458754 KJF458754:KJG458754 KTB458754:KTC458754 LCX458754:LCY458754 LMT458754:LMU458754 LWP458754:LWQ458754 MGL458754:MGM458754 MQH458754:MQI458754 NAD458754:NAE458754 NJZ458754:NKA458754 NTV458754:NTW458754 ODR458754:ODS458754 ONN458754:ONO458754 OXJ458754:OXK458754 PHF458754:PHG458754 PRB458754:PRC458754 QAX458754:QAY458754 QKT458754:QKU458754 QUP458754:QUQ458754 REL458754:REM458754 ROH458754:ROI458754 RYD458754:RYE458754 SHZ458754:SIA458754 SRV458754:SRW458754 TBR458754:TBS458754 TLN458754:TLO458754 TVJ458754:TVK458754 UFF458754:UFG458754 UPB458754:UPC458754 UYX458754:UYY458754 VIT458754:VIU458754 VSP458754:VSQ458754 WCL458754:WCM458754 WMH458754:WMI458754 WWD458754:WWE458754 V524290:W524290 JR524290:JS524290 TN524290:TO524290 ADJ524290:ADK524290 ANF524290:ANG524290 AXB524290:AXC524290 BGX524290:BGY524290 BQT524290:BQU524290 CAP524290:CAQ524290 CKL524290:CKM524290 CUH524290:CUI524290 DED524290:DEE524290 DNZ524290:DOA524290 DXV524290:DXW524290 EHR524290:EHS524290 ERN524290:ERO524290 FBJ524290:FBK524290 FLF524290:FLG524290 FVB524290:FVC524290 GEX524290:GEY524290 GOT524290:GOU524290 GYP524290:GYQ524290 HIL524290:HIM524290 HSH524290:HSI524290 ICD524290:ICE524290 ILZ524290:IMA524290 IVV524290:IVW524290 JFR524290:JFS524290 JPN524290:JPO524290 JZJ524290:JZK524290 KJF524290:KJG524290 KTB524290:KTC524290 LCX524290:LCY524290 LMT524290:LMU524290 LWP524290:LWQ524290 MGL524290:MGM524290 MQH524290:MQI524290 NAD524290:NAE524290 NJZ524290:NKA524290 NTV524290:NTW524290 ODR524290:ODS524290 ONN524290:ONO524290 OXJ524290:OXK524290 PHF524290:PHG524290 PRB524290:PRC524290 QAX524290:QAY524290 QKT524290:QKU524290 QUP524290:QUQ524290 REL524290:REM524290 ROH524290:ROI524290 RYD524290:RYE524290 SHZ524290:SIA524290 SRV524290:SRW524290 TBR524290:TBS524290 TLN524290:TLO524290 TVJ524290:TVK524290 UFF524290:UFG524290 UPB524290:UPC524290 UYX524290:UYY524290 VIT524290:VIU524290 VSP524290:VSQ524290 WCL524290:WCM524290 WMH524290:WMI524290 WWD524290:WWE524290 V589826:W589826 JR589826:JS589826 TN589826:TO589826 ADJ589826:ADK589826 ANF589826:ANG589826 AXB589826:AXC589826 BGX589826:BGY589826 BQT589826:BQU589826 CAP589826:CAQ589826 CKL589826:CKM589826 CUH589826:CUI589826 DED589826:DEE589826 DNZ589826:DOA589826 DXV589826:DXW589826 EHR589826:EHS589826 ERN589826:ERO589826 FBJ589826:FBK589826 FLF589826:FLG589826 FVB589826:FVC589826 GEX589826:GEY589826 GOT589826:GOU589826 GYP589826:GYQ589826 HIL589826:HIM589826 HSH589826:HSI589826 ICD589826:ICE589826 ILZ589826:IMA589826 IVV589826:IVW589826 JFR589826:JFS589826 JPN589826:JPO589826 JZJ589826:JZK589826 KJF589826:KJG589826 KTB589826:KTC589826 LCX589826:LCY589826 LMT589826:LMU589826 LWP589826:LWQ589826 MGL589826:MGM589826 MQH589826:MQI589826 NAD589826:NAE589826 NJZ589826:NKA589826 NTV589826:NTW589826 ODR589826:ODS589826 ONN589826:ONO589826 OXJ589826:OXK589826 PHF589826:PHG589826 PRB589826:PRC589826 QAX589826:QAY589826 QKT589826:QKU589826 QUP589826:QUQ589826 REL589826:REM589826 ROH589826:ROI589826 RYD589826:RYE589826 SHZ589826:SIA589826 SRV589826:SRW589826 TBR589826:TBS589826 TLN589826:TLO589826 TVJ589826:TVK589826 UFF589826:UFG589826 UPB589826:UPC589826 UYX589826:UYY589826 VIT589826:VIU589826 VSP589826:VSQ589826 WCL589826:WCM589826 WMH589826:WMI589826 WWD589826:WWE589826 V655362:W655362 JR655362:JS655362 TN655362:TO655362 ADJ655362:ADK655362 ANF655362:ANG655362 AXB655362:AXC655362 BGX655362:BGY655362 BQT655362:BQU655362 CAP655362:CAQ655362 CKL655362:CKM655362 CUH655362:CUI655362 DED655362:DEE655362 DNZ655362:DOA655362 DXV655362:DXW655362 EHR655362:EHS655362 ERN655362:ERO655362 FBJ655362:FBK655362 FLF655362:FLG655362 FVB655362:FVC655362 GEX655362:GEY655362 GOT655362:GOU655362 GYP655362:GYQ655362 HIL655362:HIM655362 HSH655362:HSI655362 ICD655362:ICE655362 ILZ655362:IMA655362 IVV655362:IVW655362 JFR655362:JFS655362 JPN655362:JPO655362 JZJ655362:JZK655362 KJF655362:KJG655362 KTB655362:KTC655362 LCX655362:LCY655362 LMT655362:LMU655362 LWP655362:LWQ655362 MGL655362:MGM655362 MQH655362:MQI655362 NAD655362:NAE655362 NJZ655362:NKA655362 NTV655362:NTW655362 ODR655362:ODS655362 ONN655362:ONO655362 OXJ655362:OXK655362 PHF655362:PHG655362 PRB655362:PRC655362 QAX655362:QAY655362 QKT655362:QKU655362 QUP655362:QUQ655362 REL655362:REM655362 ROH655362:ROI655362 RYD655362:RYE655362 SHZ655362:SIA655362 SRV655362:SRW655362 TBR655362:TBS655362 TLN655362:TLO655362 TVJ655362:TVK655362 UFF655362:UFG655362 UPB655362:UPC655362 UYX655362:UYY655362 VIT655362:VIU655362 VSP655362:VSQ655362 WCL655362:WCM655362 WMH655362:WMI655362 WWD655362:WWE655362 V720898:W720898 JR720898:JS720898 TN720898:TO720898 ADJ720898:ADK720898 ANF720898:ANG720898 AXB720898:AXC720898 BGX720898:BGY720898 BQT720898:BQU720898 CAP720898:CAQ720898 CKL720898:CKM720898 CUH720898:CUI720898 DED720898:DEE720898 DNZ720898:DOA720898 DXV720898:DXW720898 EHR720898:EHS720898 ERN720898:ERO720898 FBJ720898:FBK720898 FLF720898:FLG720898 FVB720898:FVC720898 GEX720898:GEY720898 GOT720898:GOU720898 GYP720898:GYQ720898 HIL720898:HIM720898 HSH720898:HSI720898 ICD720898:ICE720898 ILZ720898:IMA720898 IVV720898:IVW720898 JFR720898:JFS720898 JPN720898:JPO720898 JZJ720898:JZK720898 KJF720898:KJG720898 KTB720898:KTC720898 LCX720898:LCY720898 LMT720898:LMU720898 LWP720898:LWQ720898 MGL720898:MGM720898 MQH720898:MQI720898 NAD720898:NAE720898 NJZ720898:NKA720898 NTV720898:NTW720898 ODR720898:ODS720898 ONN720898:ONO720898 OXJ720898:OXK720898 PHF720898:PHG720898 PRB720898:PRC720898 QAX720898:QAY720898 QKT720898:QKU720898 QUP720898:QUQ720898 REL720898:REM720898 ROH720898:ROI720898 RYD720898:RYE720898 SHZ720898:SIA720898 SRV720898:SRW720898 TBR720898:TBS720898 TLN720898:TLO720898 TVJ720898:TVK720898 UFF720898:UFG720898 UPB720898:UPC720898 UYX720898:UYY720898 VIT720898:VIU720898 VSP720898:VSQ720898 WCL720898:WCM720898 WMH720898:WMI720898 WWD720898:WWE720898 V786434:W786434 JR786434:JS786434 TN786434:TO786434 ADJ786434:ADK786434 ANF786434:ANG786434 AXB786434:AXC786434 BGX786434:BGY786434 BQT786434:BQU786434 CAP786434:CAQ786434 CKL786434:CKM786434 CUH786434:CUI786434 DED786434:DEE786434 DNZ786434:DOA786434 DXV786434:DXW786434 EHR786434:EHS786434 ERN786434:ERO786434 FBJ786434:FBK786434 FLF786434:FLG786434 FVB786434:FVC786434 GEX786434:GEY786434 GOT786434:GOU786434 GYP786434:GYQ786434 HIL786434:HIM786434 HSH786434:HSI786434 ICD786434:ICE786434 ILZ786434:IMA786434 IVV786434:IVW786434 JFR786434:JFS786434 JPN786434:JPO786434 JZJ786434:JZK786434 KJF786434:KJG786434 KTB786434:KTC786434 LCX786434:LCY786434 LMT786434:LMU786434 LWP786434:LWQ786434 MGL786434:MGM786434 MQH786434:MQI786434 NAD786434:NAE786434 NJZ786434:NKA786434 NTV786434:NTW786434 ODR786434:ODS786434 ONN786434:ONO786434 OXJ786434:OXK786434 PHF786434:PHG786434 PRB786434:PRC786434 QAX786434:QAY786434 QKT786434:QKU786434 QUP786434:QUQ786434 REL786434:REM786434 ROH786434:ROI786434 RYD786434:RYE786434 SHZ786434:SIA786434 SRV786434:SRW786434 TBR786434:TBS786434 TLN786434:TLO786434 TVJ786434:TVK786434 UFF786434:UFG786434 UPB786434:UPC786434 UYX786434:UYY786434 VIT786434:VIU786434 VSP786434:VSQ786434 WCL786434:WCM786434 WMH786434:WMI786434 WWD786434:WWE786434 V851970:W851970 JR851970:JS851970 TN851970:TO851970 ADJ851970:ADK851970 ANF851970:ANG851970 AXB851970:AXC851970 BGX851970:BGY851970 BQT851970:BQU851970 CAP851970:CAQ851970 CKL851970:CKM851970 CUH851970:CUI851970 DED851970:DEE851970 DNZ851970:DOA851970 DXV851970:DXW851970 EHR851970:EHS851970 ERN851970:ERO851970 FBJ851970:FBK851970 FLF851970:FLG851970 FVB851970:FVC851970 GEX851970:GEY851970 GOT851970:GOU851970 GYP851970:GYQ851970 HIL851970:HIM851970 HSH851970:HSI851970 ICD851970:ICE851970 ILZ851970:IMA851970 IVV851970:IVW851970 JFR851970:JFS851970 JPN851970:JPO851970 JZJ851970:JZK851970 KJF851970:KJG851970 KTB851970:KTC851970 LCX851970:LCY851970 LMT851970:LMU851970 LWP851970:LWQ851970 MGL851970:MGM851970 MQH851970:MQI851970 NAD851970:NAE851970 NJZ851970:NKA851970 NTV851970:NTW851970 ODR851970:ODS851970 ONN851970:ONO851970 OXJ851970:OXK851970 PHF851970:PHG851970 PRB851970:PRC851970 QAX851970:QAY851970 QKT851970:QKU851970 QUP851970:QUQ851970 REL851970:REM851970 ROH851970:ROI851970 RYD851970:RYE851970 SHZ851970:SIA851970 SRV851970:SRW851970 TBR851970:TBS851970 TLN851970:TLO851970 TVJ851970:TVK851970 UFF851970:UFG851970 UPB851970:UPC851970 UYX851970:UYY851970 VIT851970:VIU851970 VSP851970:VSQ851970 WCL851970:WCM851970 WMH851970:WMI851970 WWD851970:WWE851970 V917506:W917506 JR917506:JS917506 TN917506:TO917506 ADJ917506:ADK917506 ANF917506:ANG917506 AXB917506:AXC917506 BGX917506:BGY917506 BQT917506:BQU917506 CAP917506:CAQ917506 CKL917506:CKM917506 CUH917506:CUI917506 DED917506:DEE917506 DNZ917506:DOA917506 DXV917506:DXW917506 EHR917506:EHS917506 ERN917506:ERO917506 FBJ917506:FBK917506 FLF917506:FLG917506 FVB917506:FVC917506 GEX917506:GEY917506 GOT917506:GOU917506 GYP917506:GYQ917506 HIL917506:HIM917506 HSH917506:HSI917506 ICD917506:ICE917506 ILZ917506:IMA917506 IVV917506:IVW917506 JFR917506:JFS917506 JPN917506:JPO917506 JZJ917506:JZK917506 KJF917506:KJG917506 KTB917506:KTC917506 LCX917506:LCY917506 LMT917506:LMU917506 LWP917506:LWQ917506 MGL917506:MGM917506 MQH917506:MQI917506 NAD917506:NAE917506 NJZ917506:NKA917506 NTV917506:NTW917506 ODR917506:ODS917506 ONN917506:ONO917506 OXJ917506:OXK917506 PHF917506:PHG917506 PRB917506:PRC917506 QAX917506:QAY917506 QKT917506:QKU917506 QUP917506:QUQ917506 REL917506:REM917506 ROH917506:ROI917506 RYD917506:RYE917506 SHZ917506:SIA917506 SRV917506:SRW917506 TBR917506:TBS917506 TLN917506:TLO917506 TVJ917506:TVK917506 UFF917506:UFG917506 UPB917506:UPC917506 UYX917506:UYY917506 VIT917506:VIU917506 VSP917506:VSQ917506 WCL917506:WCM917506 WMH917506:WMI917506 WWD917506:WWE917506 V983042:W983042 JR983042:JS983042 TN983042:TO983042 ADJ983042:ADK983042 ANF983042:ANG983042 AXB983042:AXC983042 BGX983042:BGY983042 BQT983042:BQU983042 CAP983042:CAQ983042 CKL983042:CKM983042 CUH983042:CUI983042 DED983042:DEE983042 DNZ983042:DOA983042 DXV983042:DXW983042 EHR983042:EHS983042 ERN983042:ERO983042 FBJ983042:FBK983042 FLF983042:FLG983042 FVB983042:FVC983042 GEX983042:GEY983042 GOT983042:GOU983042 GYP983042:GYQ983042 HIL983042:HIM983042 HSH983042:HSI983042 ICD983042:ICE983042 ILZ983042:IMA983042 IVV983042:IVW983042 JFR983042:JFS983042 JPN983042:JPO983042 JZJ983042:JZK983042 KJF983042:KJG983042 KTB983042:KTC983042 LCX983042:LCY983042 LMT983042:LMU983042 LWP983042:LWQ983042 MGL983042:MGM983042 MQH983042:MQI983042 NAD983042:NAE983042 NJZ983042:NKA983042 NTV983042:NTW983042 ODR983042:ODS983042 ONN983042:ONO983042 OXJ983042:OXK983042 PHF983042:PHG983042 PRB983042:PRC983042 QAX983042:QAY983042 QKT983042:QKU983042 QUP983042:QUQ983042 REL983042:REM983042 ROH983042:ROI983042 RYD983042:RYE983042 SHZ983042:SIA983042 SRV983042:SRW983042 TBR983042:TBS983042 TLN983042:TLO983042 TVJ983042:TVK983042 UFF983042:UFG983042 UPB983042:UPC983042 UYX983042:UYY983042 VIT983042:VIU983042 VSP983042:VSQ983042 WCL983042:WCM983042 WMH983042:WMI983042 WWD983042:WWE983042">
      <formula1>$U$4:$U$6</formula1>
    </dataValidation>
    <dataValidation type="list" allowBlank="1" showInputMessage="1" showErrorMessage="1" sqref="L3:M3 JH3:JI3 TD3:TE3 ACZ3:ADA3 AMV3:AMW3 AWR3:AWS3 BGN3:BGO3 BQJ3:BQK3 CAF3:CAG3 CKB3:CKC3 CTX3:CTY3 DDT3:DDU3 DNP3:DNQ3 DXL3:DXM3 EHH3:EHI3 ERD3:ERE3 FAZ3:FBA3 FKV3:FKW3 FUR3:FUS3 GEN3:GEO3 GOJ3:GOK3 GYF3:GYG3 HIB3:HIC3 HRX3:HRY3 IBT3:IBU3 ILP3:ILQ3 IVL3:IVM3 JFH3:JFI3 JPD3:JPE3 JYZ3:JZA3 KIV3:KIW3 KSR3:KSS3 LCN3:LCO3 LMJ3:LMK3 LWF3:LWG3 MGB3:MGC3 MPX3:MPY3 MZT3:MZU3 NJP3:NJQ3 NTL3:NTM3 ODH3:ODI3 OND3:ONE3 OWZ3:OXA3 PGV3:PGW3 PQR3:PQS3 QAN3:QAO3 QKJ3:QKK3 QUF3:QUG3 REB3:REC3 RNX3:RNY3 RXT3:RXU3 SHP3:SHQ3 SRL3:SRM3 TBH3:TBI3 TLD3:TLE3 TUZ3:TVA3 UEV3:UEW3 UOR3:UOS3 UYN3:UYO3 VIJ3:VIK3 VSF3:VSG3 WCB3:WCC3 WLX3:WLY3 WVT3:WVU3 L65539:M65539 JH65539:JI65539 TD65539:TE65539 ACZ65539:ADA65539 AMV65539:AMW65539 AWR65539:AWS65539 BGN65539:BGO65539 BQJ65539:BQK65539 CAF65539:CAG65539 CKB65539:CKC65539 CTX65539:CTY65539 DDT65539:DDU65539 DNP65539:DNQ65539 DXL65539:DXM65539 EHH65539:EHI65539 ERD65539:ERE65539 FAZ65539:FBA65539 FKV65539:FKW65539 FUR65539:FUS65539 GEN65539:GEO65539 GOJ65539:GOK65539 GYF65539:GYG65539 HIB65539:HIC65539 HRX65539:HRY65539 IBT65539:IBU65539 ILP65539:ILQ65539 IVL65539:IVM65539 JFH65539:JFI65539 JPD65539:JPE65539 JYZ65539:JZA65539 KIV65539:KIW65539 KSR65539:KSS65539 LCN65539:LCO65539 LMJ65539:LMK65539 LWF65539:LWG65539 MGB65539:MGC65539 MPX65539:MPY65539 MZT65539:MZU65539 NJP65539:NJQ65539 NTL65539:NTM65539 ODH65539:ODI65539 OND65539:ONE65539 OWZ65539:OXA65539 PGV65539:PGW65539 PQR65539:PQS65539 QAN65539:QAO65539 QKJ65539:QKK65539 QUF65539:QUG65539 REB65539:REC65539 RNX65539:RNY65539 RXT65539:RXU65539 SHP65539:SHQ65539 SRL65539:SRM65539 TBH65539:TBI65539 TLD65539:TLE65539 TUZ65539:TVA65539 UEV65539:UEW65539 UOR65539:UOS65539 UYN65539:UYO65539 VIJ65539:VIK65539 VSF65539:VSG65539 WCB65539:WCC65539 WLX65539:WLY65539 WVT65539:WVU65539 L131075:M131075 JH131075:JI131075 TD131075:TE131075 ACZ131075:ADA131075 AMV131075:AMW131075 AWR131075:AWS131075 BGN131075:BGO131075 BQJ131075:BQK131075 CAF131075:CAG131075 CKB131075:CKC131075 CTX131075:CTY131075 DDT131075:DDU131075 DNP131075:DNQ131075 DXL131075:DXM131075 EHH131075:EHI131075 ERD131075:ERE131075 FAZ131075:FBA131075 FKV131075:FKW131075 FUR131075:FUS131075 GEN131075:GEO131075 GOJ131075:GOK131075 GYF131075:GYG131075 HIB131075:HIC131075 HRX131075:HRY131075 IBT131075:IBU131075 ILP131075:ILQ131075 IVL131075:IVM131075 JFH131075:JFI131075 JPD131075:JPE131075 JYZ131075:JZA131075 KIV131075:KIW131075 KSR131075:KSS131075 LCN131075:LCO131075 LMJ131075:LMK131075 LWF131075:LWG131075 MGB131075:MGC131075 MPX131075:MPY131075 MZT131075:MZU131075 NJP131075:NJQ131075 NTL131075:NTM131075 ODH131075:ODI131075 OND131075:ONE131075 OWZ131075:OXA131075 PGV131075:PGW131075 PQR131075:PQS131075 QAN131075:QAO131075 QKJ131075:QKK131075 QUF131075:QUG131075 REB131075:REC131075 RNX131075:RNY131075 RXT131075:RXU131075 SHP131075:SHQ131075 SRL131075:SRM131075 TBH131075:TBI131075 TLD131075:TLE131075 TUZ131075:TVA131075 UEV131075:UEW131075 UOR131075:UOS131075 UYN131075:UYO131075 VIJ131075:VIK131075 VSF131075:VSG131075 WCB131075:WCC131075 WLX131075:WLY131075 WVT131075:WVU131075 L196611:M196611 JH196611:JI196611 TD196611:TE196611 ACZ196611:ADA196611 AMV196611:AMW196611 AWR196611:AWS196611 BGN196611:BGO196611 BQJ196611:BQK196611 CAF196611:CAG196611 CKB196611:CKC196611 CTX196611:CTY196611 DDT196611:DDU196611 DNP196611:DNQ196611 DXL196611:DXM196611 EHH196611:EHI196611 ERD196611:ERE196611 FAZ196611:FBA196611 FKV196611:FKW196611 FUR196611:FUS196611 GEN196611:GEO196611 GOJ196611:GOK196611 GYF196611:GYG196611 HIB196611:HIC196611 HRX196611:HRY196611 IBT196611:IBU196611 ILP196611:ILQ196611 IVL196611:IVM196611 JFH196611:JFI196611 JPD196611:JPE196611 JYZ196611:JZA196611 KIV196611:KIW196611 KSR196611:KSS196611 LCN196611:LCO196611 LMJ196611:LMK196611 LWF196611:LWG196611 MGB196611:MGC196611 MPX196611:MPY196611 MZT196611:MZU196611 NJP196611:NJQ196611 NTL196611:NTM196611 ODH196611:ODI196611 OND196611:ONE196611 OWZ196611:OXA196611 PGV196611:PGW196611 PQR196611:PQS196611 QAN196611:QAO196611 QKJ196611:QKK196611 QUF196611:QUG196611 REB196611:REC196611 RNX196611:RNY196611 RXT196611:RXU196611 SHP196611:SHQ196611 SRL196611:SRM196611 TBH196611:TBI196611 TLD196611:TLE196611 TUZ196611:TVA196611 UEV196611:UEW196611 UOR196611:UOS196611 UYN196611:UYO196611 VIJ196611:VIK196611 VSF196611:VSG196611 WCB196611:WCC196611 WLX196611:WLY196611 WVT196611:WVU196611 L262147:M262147 JH262147:JI262147 TD262147:TE262147 ACZ262147:ADA262147 AMV262147:AMW262147 AWR262147:AWS262147 BGN262147:BGO262147 BQJ262147:BQK262147 CAF262147:CAG262147 CKB262147:CKC262147 CTX262147:CTY262147 DDT262147:DDU262147 DNP262147:DNQ262147 DXL262147:DXM262147 EHH262147:EHI262147 ERD262147:ERE262147 FAZ262147:FBA262147 FKV262147:FKW262147 FUR262147:FUS262147 GEN262147:GEO262147 GOJ262147:GOK262147 GYF262147:GYG262147 HIB262147:HIC262147 HRX262147:HRY262147 IBT262147:IBU262147 ILP262147:ILQ262147 IVL262147:IVM262147 JFH262147:JFI262147 JPD262147:JPE262147 JYZ262147:JZA262147 KIV262147:KIW262147 KSR262147:KSS262147 LCN262147:LCO262147 LMJ262147:LMK262147 LWF262147:LWG262147 MGB262147:MGC262147 MPX262147:MPY262147 MZT262147:MZU262147 NJP262147:NJQ262147 NTL262147:NTM262147 ODH262147:ODI262147 OND262147:ONE262147 OWZ262147:OXA262147 PGV262147:PGW262147 PQR262147:PQS262147 QAN262147:QAO262147 QKJ262147:QKK262147 QUF262147:QUG262147 REB262147:REC262147 RNX262147:RNY262147 RXT262147:RXU262147 SHP262147:SHQ262147 SRL262147:SRM262147 TBH262147:TBI262147 TLD262147:TLE262147 TUZ262147:TVA262147 UEV262147:UEW262147 UOR262147:UOS262147 UYN262147:UYO262147 VIJ262147:VIK262147 VSF262147:VSG262147 WCB262147:WCC262147 WLX262147:WLY262147 WVT262147:WVU262147 L327683:M327683 JH327683:JI327683 TD327683:TE327683 ACZ327683:ADA327683 AMV327683:AMW327683 AWR327683:AWS327683 BGN327683:BGO327683 BQJ327683:BQK327683 CAF327683:CAG327683 CKB327683:CKC327683 CTX327683:CTY327683 DDT327683:DDU327683 DNP327683:DNQ327683 DXL327683:DXM327683 EHH327683:EHI327683 ERD327683:ERE327683 FAZ327683:FBA327683 FKV327683:FKW327683 FUR327683:FUS327683 GEN327683:GEO327683 GOJ327683:GOK327683 GYF327683:GYG327683 HIB327683:HIC327683 HRX327683:HRY327683 IBT327683:IBU327683 ILP327683:ILQ327683 IVL327683:IVM327683 JFH327683:JFI327683 JPD327683:JPE327683 JYZ327683:JZA327683 KIV327683:KIW327683 KSR327683:KSS327683 LCN327683:LCO327683 LMJ327683:LMK327683 LWF327683:LWG327683 MGB327683:MGC327683 MPX327683:MPY327683 MZT327683:MZU327683 NJP327683:NJQ327683 NTL327683:NTM327683 ODH327683:ODI327683 OND327683:ONE327683 OWZ327683:OXA327683 PGV327683:PGW327683 PQR327683:PQS327683 QAN327683:QAO327683 QKJ327683:QKK327683 QUF327683:QUG327683 REB327683:REC327683 RNX327683:RNY327683 RXT327683:RXU327683 SHP327683:SHQ327683 SRL327683:SRM327683 TBH327683:TBI327683 TLD327683:TLE327683 TUZ327683:TVA327683 UEV327683:UEW327683 UOR327683:UOS327683 UYN327683:UYO327683 VIJ327683:VIK327683 VSF327683:VSG327683 WCB327683:WCC327683 WLX327683:WLY327683 WVT327683:WVU327683 L393219:M393219 JH393219:JI393219 TD393219:TE393219 ACZ393219:ADA393219 AMV393219:AMW393219 AWR393219:AWS393219 BGN393219:BGO393219 BQJ393219:BQK393219 CAF393219:CAG393219 CKB393219:CKC393219 CTX393219:CTY393219 DDT393219:DDU393219 DNP393219:DNQ393219 DXL393219:DXM393219 EHH393219:EHI393219 ERD393219:ERE393219 FAZ393219:FBA393219 FKV393219:FKW393219 FUR393219:FUS393219 GEN393219:GEO393219 GOJ393219:GOK393219 GYF393219:GYG393219 HIB393219:HIC393219 HRX393219:HRY393219 IBT393219:IBU393219 ILP393219:ILQ393219 IVL393219:IVM393219 JFH393219:JFI393219 JPD393219:JPE393219 JYZ393219:JZA393219 KIV393219:KIW393219 KSR393219:KSS393219 LCN393219:LCO393219 LMJ393219:LMK393219 LWF393219:LWG393219 MGB393219:MGC393219 MPX393219:MPY393219 MZT393219:MZU393219 NJP393219:NJQ393219 NTL393219:NTM393219 ODH393219:ODI393219 OND393219:ONE393219 OWZ393219:OXA393219 PGV393219:PGW393219 PQR393219:PQS393219 QAN393219:QAO393219 QKJ393219:QKK393219 QUF393219:QUG393219 REB393219:REC393219 RNX393219:RNY393219 RXT393219:RXU393219 SHP393219:SHQ393219 SRL393219:SRM393219 TBH393219:TBI393219 TLD393219:TLE393219 TUZ393219:TVA393219 UEV393219:UEW393219 UOR393219:UOS393219 UYN393219:UYO393219 VIJ393219:VIK393219 VSF393219:VSG393219 WCB393219:WCC393219 WLX393219:WLY393219 WVT393219:WVU393219 L458755:M458755 JH458755:JI458755 TD458755:TE458755 ACZ458755:ADA458755 AMV458755:AMW458755 AWR458755:AWS458755 BGN458755:BGO458755 BQJ458755:BQK458755 CAF458755:CAG458755 CKB458755:CKC458755 CTX458755:CTY458755 DDT458755:DDU458755 DNP458755:DNQ458755 DXL458755:DXM458755 EHH458755:EHI458755 ERD458755:ERE458755 FAZ458755:FBA458755 FKV458755:FKW458755 FUR458755:FUS458755 GEN458755:GEO458755 GOJ458755:GOK458755 GYF458755:GYG458755 HIB458755:HIC458755 HRX458755:HRY458755 IBT458755:IBU458755 ILP458755:ILQ458755 IVL458755:IVM458755 JFH458755:JFI458755 JPD458755:JPE458755 JYZ458755:JZA458755 KIV458755:KIW458755 KSR458755:KSS458755 LCN458755:LCO458755 LMJ458755:LMK458755 LWF458755:LWG458755 MGB458755:MGC458755 MPX458755:MPY458755 MZT458755:MZU458755 NJP458755:NJQ458755 NTL458755:NTM458755 ODH458755:ODI458755 OND458755:ONE458755 OWZ458755:OXA458755 PGV458755:PGW458755 PQR458755:PQS458755 QAN458755:QAO458755 QKJ458755:QKK458755 QUF458755:QUG458755 REB458755:REC458755 RNX458755:RNY458755 RXT458755:RXU458755 SHP458755:SHQ458755 SRL458755:SRM458755 TBH458755:TBI458755 TLD458755:TLE458755 TUZ458755:TVA458755 UEV458755:UEW458755 UOR458755:UOS458755 UYN458755:UYO458755 VIJ458755:VIK458755 VSF458755:VSG458755 WCB458755:WCC458755 WLX458755:WLY458755 WVT458755:WVU458755 L524291:M524291 JH524291:JI524291 TD524291:TE524291 ACZ524291:ADA524291 AMV524291:AMW524291 AWR524291:AWS524291 BGN524291:BGO524291 BQJ524291:BQK524291 CAF524291:CAG524291 CKB524291:CKC524291 CTX524291:CTY524291 DDT524291:DDU524291 DNP524291:DNQ524291 DXL524291:DXM524291 EHH524291:EHI524291 ERD524291:ERE524291 FAZ524291:FBA524291 FKV524291:FKW524291 FUR524291:FUS524291 GEN524291:GEO524291 GOJ524291:GOK524291 GYF524291:GYG524291 HIB524291:HIC524291 HRX524291:HRY524291 IBT524291:IBU524291 ILP524291:ILQ524291 IVL524291:IVM524291 JFH524291:JFI524291 JPD524291:JPE524291 JYZ524291:JZA524291 KIV524291:KIW524291 KSR524291:KSS524291 LCN524291:LCO524291 LMJ524291:LMK524291 LWF524291:LWG524291 MGB524291:MGC524291 MPX524291:MPY524291 MZT524291:MZU524291 NJP524291:NJQ524291 NTL524291:NTM524291 ODH524291:ODI524291 OND524291:ONE524291 OWZ524291:OXA524291 PGV524291:PGW524291 PQR524291:PQS524291 QAN524291:QAO524291 QKJ524291:QKK524291 QUF524291:QUG524291 REB524291:REC524291 RNX524291:RNY524291 RXT524291:RXU524291 SHP524291:SHQ524291 SRL524291:SRM524291 TBH524291:TBI524291 TLD524291:TLE524291 TUZ524291:TVA524291 UEV524291:UEW524291 UOR524291:UOS524291 UYN524291:UYO524291 VIJ524291:VIK524291 VSF524291:VSG524291 WCB524291:WCC524291 WLX524291:WLY524291 WVT524291:WVU524291 L589827:M589827 JH589827:JI589827 TD589827:TE589827 ACZ589827:ADA589827 AMV589827:AMW589827 AWR589827:AWS589827 BGN589827:BGO589827 BQJ589827:BQK589827 CAF589827:CAG589827 CKB589827:CKC589827 CTX589827:CTY589827 DDT589827:DDU589827 DNP589827:DNQ589827 DXL589827:DXM589827 EHH589827:EHI589827 ERD589827:ERE589827 FAZ589827:FBA589827 FKV589827:FKW589827 FUR589827:FUS589827 GEN589827:GEO589827 GOJ589827:GOK589827 GYF589827:GYG589827 HIB589827:HIC589827 HRX589827:HRY589827 IBT589827:IBU589827 ILP589827:ILQ589827 IVL589827:IVM589827 JFH589827:JFI589827 JPD589827:JPE589827 JYZ589827:JZA589827 KIV589827:KIW589827 KSR589827:KSS589827 LCN589827:LCO589827 LMJ589827:LMK589827 LWF589827:LWG589827 MGB589827:MGC589827 MPX589827:MPY589827 MZT589827:MZU589827 NJP589827:NJQ589827 NTL589827:NTM589827 ODH589827:ODI589827 OND589827:ONE589827 OWZ589827:OXA589827 PGV589827:PGW589827 PQR589827:PQS589827 QAN589827:QAO589827 QKJ589827:QKK589827 QUF589827:QUG589827 REB589827:REC589827 RNX589827:RNY589827 RXT589827:RXU589827 SHP589827:SHQ589827 SRL589827:SRM589827 TBH589827:TBI589827 TLD589827:TLE589827 TUZ589827:TVA589827 UEV589827:UEW589827 UOR589827:UOS589827 UYN589827:UYO589827 VIJ589827:VIK589827 VSF589827:VSG589827 WCB589827:WCC589827 WLX589827:WLY589827 WVT589827:WVU589827 L655363:M655363 JH655363:JI655363 TD655363:TE655363 ACZ655363:ADA655363 AMV655363:AMW655363 AWR655363:AWS655363 BGN655363:BGO655363 BQJ655363:BQK655363 CAF655363:CAG655363 CKB655363:CKC655363 CTX655363:CTY655363 DDT655363:DDU655363 DNP655363:DNQ655363 DXL655363:DXM655363 EHH655363:EHI655363 ERD655363:ERE655363 FAZ655363:FBA655363 FKV655363:FKW655363 FUR655363:FUS655363 GEN655363:GEO655363 GOJ655363:GOK655363 GYF655363:GYG655363 HIB655363:HIC655363 HRX655363:HRY655363 IBT655363:IBU655363 ILP655363:ILQ655363 IVL655363:IVM655363 JFH655363:JFI655363 JPD655363:JPE655363 JYZ655363:JZA655363 KIV655363:KIW655363 KSR655363:KSS655363 LCN655363:LCO655363 LMJ655363:LMK655363 LWF655363:LWG655363 MGB655363:MGC655363 MPX655363:MPY655363 MZT655363:MZU655363 NJP655363:NJQ655363 NTL655363:NTM655363 ODH655363:ODI655363 OND655363:ONE655363 OWZ655363:OXA655363 PGV655363:PGW655363 PQR655363:PQS655363 QAN655363:QAO655363 QKJ655363:QKK655363 QUF655363:QUG655363 REB655363:REC655363 RNX655363:RNY655363 RXT655363:RXU655363 SHP655363:SHQ655363 SRL655363:SRM655363 TBH655363:TBI655363 TLD655363:TLE655363 TUZ655363:TVA655363 UEV655363:UEW655363 UOR655363:UOS655363 UYN655363:UYO655363 VIJ655363:VIK655363 VSF655363:VSG655363 WCB655363:WCC655363 WLX655363:WLY655363 WVT655363:WVU655363 L720899:M720899 JH720899:JI720899 TD720899:TE720899 ACZ720899:ADA720899 AMV720899:AMW720899 AWR720899:AWS720899 BGN720899:BGO720899 BQJ720899:BQK720899 CAF720899:CAG720899 CKB720899:CKC720899 CTX720899:CTY720899 DDT720899:DDU720899 DNP720899:DNQ720899 DXL720899:DXM720899 EHH720899:EHI720899 ERD720899:ERE720899 FAZ720899:FBA720899 FKV720899:FKW720899 FUR720899:FUS720899 GEN720899:GEO720899 GOJ720899:GOK720899 GYF720899:GYG720899 HIB720899:HIC720899 HRX720899:HRY720899 IBT720899:IBU720899 ILP720899:ILQ720899 IVL720899:IVM720899 JFH720899:JFI720899 JPD720899:JPE720899 JYZ720899:JZA720899 KIV720899:KIW720899 KSR720899:KSS720899 LCN720899:LCO720899 LMJ720899:LMK720899 LWF720899:LWG720899 MGB720899:MGC720899 MPX720899:MPY720899 MZT720899:MZU720899 NJP720899:NJQ720899 NTL720899:NTM720899 ODH720899:ODI720899 OND720899:ONE720899 OWZ720899:OXA720899 PGV720899:PGW720899 PQR720899:PQS720899 QAN720899:QAO720899 QKJ720899:QKK720899 QUF720899:QUG720899 REB720899:REC720899 RNX720899:RNY720899 RXT720899:RXU720899 SHP720899:SHQ720899 SRL720899:SRM720899 TBH720899:TBI720899 TLD720899:TLE720899 TUZ720899:TVA720899 UEV720899:UEW720899 UOR720899:UOS720899 UYN720899:UYO720899 VIJ720899:VIK720899 VSF720899:VSG720899 WCB720899:WCC720899 WLX720899:WLY720899 WVT720899:WVU720899 L786435:M786435 JH786435:JI786435 TD786435:TE786435 ACZ786435:ADA786435 AMV786435:AMW786435 AWR786435:AWS786435 BGN786435:BGO786435 BQJ786435:BQK786435 CAF786435:CAG786435 CKB786435:CKC786435 CTX786435:CTY786435 DDT786435:DDU786435 DNP786435:DNQ786435 DXL786435:DXM786435 EHH786435:EHI786435 ERD786435:ERE786435 FAZ786435:FBA786435 FKV786435:FKW786435 FUR786435:FUS786435 GEN786435:GEO786435 GOJ786435:GOK786435 GYF786435:GYG786435 HIB786435:HIC786435 HRX786435:HRY786435 IBT786435:IBU786435 ILP786435:ILQ786435 IVL786435:IVM786435 JFH786435:JFI786435 JPD786435:JPE786435 JYZ786435:JZA786435 KIV786435:KIW786435 KSR786435:KSS786435 LCN786435:LCO786435 LMJ786435:LMK786435 LWF786435:LWG786435 MGB786435:MGC786435 MPX786435:MPY786435 MZT786435:MZU786435 NJP786435:NJQ786435 NTL786435:NTM786435 ODH786435:ODI786435 OND786435:ONE786435 OWZ786435:OXA786435 PGV786435:PGW786435 PQR786435:PQS786435 QAN786435:QAO786435 QKJ786435:QKK786435 QUF786435:QUG786435 REB786435:REC786435 RNX786435:RNY786435 RXT786435:RXU786435 SHP786435:SHQ786435 SRL786435:SRM786435 TBH786435:TBI786435 TLD786435:TLE786435 TUZ786435:TVA786435 UEV786435:UEW786435 UOR786435:UOS786435 UYN786435:UYO786435 VIJ786435:VIK786435 VSF786435:VSG786435 WCB786435:WCC786435 WLX786435:WLY786435 WVT786435:WVU786435 L851971:M851971 JH851971:JI851971 TD851971:TE851971 ACZ851971:ADA851971 AMV851971:AMW851971 AWR851971:AWS851971 BGN851971:BGO851971 BQJ851971:BQK851971 CAF851971:CAG851971 CKB851971:CKC851971 CTX851971:CTY851971 DDT851971:DDU851971 DNP851971:DNQ851971 DXL851971:DXM851971 EHH851971:EHI851971 ERD851971:ERE851971 FAZ851971:FBA851971 FKV851971:FKW851971 FUR851971:FUS851971 GEN851971:GEO851971 GOJ851971:GOK851971 GYF851971:GYG851971 HIB851971:HIC851971 HRX851971:HRY851971 IBT851971:IBU851971 ILP851971:ILQ851971 IVL851971:IVM851971 JFH851971:JFI851971 JPD851971:JPE851971 JYZ851971:JZA851971 KIV851971:KIW851971 KSR851971:KSS851971 LCN851971:LCO851971 LMJ851971:LMK851971 LWF851971:LWG851971 MGB851971:MGC851971 MPX851971:MPY851971 MZT851971:MZU851971 NJP851971:NJQ851971 NTL851971:NTM851971 ODH851971:ODI851971 OND851971:ONE851971 OWZ851971:OXA851971 PGV851971:PGW851971 PQR851971:PQS851971 QAN851971:QAO851971 QKJ851971:QKK851971 QUF851971:QUG851971 REB851971:REC851971 RNX851971:RNY851971 RXT851971:RXU851971 SHP851971:SHQ851971 SRL851971:SRM851971 TBH851971:TBI851971 TLD851971:TLE851971 TUZ851971:TVA851971 UEV851971:UEW851971 UOR851971:UOS851971 UYN851971:UYO851971 VIJ851971:VIK851971 VSF851971:VSG851971 WCB851971:WCC851971 WLX851971:WLY851971 WVT851971:WVU851971 L917507:M917507 JH917507:JI917507 TD917507:TE917507 ACZ917507:ADA917507 AMV917507:AMW917507 AWR917507:AWS917507 BGN917507:BGO917507 BQJ917507:BQK917507 CAF917507:CAG917507 CKB917507:CKC917507 CTX917507:CTY917507 DDT917507:DDU917507 DNP917507:DNQ917507 DXL917507:DXM917507 EHH917507:EHI917507 ERD917507:ERE917507 FAZ917507:FBA917507 FKV917507:FKW917507 FUR917507:FUS917507 GEN917507:GEO917507 GOJ917507:GOK917507 GYF917507:GYG917507 HIB917507:HIC917507 HRX917507:HRY917507 IBT917507:IBU917507 ILP917507:ILQ917507 IVL917507:IVM917507 JFH917507:JFI917507 JPD917507:JPE917507 JYZ917507:JZA917507 KIV917507:KIW917507 KSR917507:KSS917507 LCN917507:LCO917507 LMJ917507:LMK917507 LWF917507:LWG917507 MGB917507:MGC917507 MPX917507:MPY917507 MZT917507:MZU917507 NJP917507:NJQ917507 NTL917507:NTM917507 ODH917507:ODI917507 OND917507:ONE917507 OWZ917507:OXA917507 PGV917507:PGW917507 PQR917507:PQS917507 QAN917507:QAO917507 QKJ917507:QKK917507 QUF917507:QUG917507 REB917507:REC917507 RNX917507:RNY917507 RXT917507:RXU917507 SHP917507:SHQ917507 SRL917507:SRM917507 TBH917507:TBI917507 TLD917507:TLE917507 TUZ917507:TVA917507 UEV917507:UEW917507 UOR917507:UOS917507 UYN917507:UYO917507 VIJ917507:VIK917507 VSF917507:VSG917507 WCB917507:WCC917507 WLX917507:WLY917507 WVT917507:WVU917507 L983043:M983043 JH983043:JI983043 TD983043:TE983043 ACZ983043:ADA983043 AMV983043:AMW983043 AWR983043:AWS983043 BGN983043:BGO983043 BQJ983043:BQK983043 CAF983043:CAG983043 CKB983043:CKC983043 CTX983043:CTY983043 DDT983043:DDU983043 DNP983043:DNQ983043 DXL983043:DXM983043 EHH983043:EHI983043 ERD983043:ERE983043 FAZ983043:FBA983043 FKV983043:FKW983043 FUR983043:FUS983043 GEN983043:GEO983043 GOJ983043:GOK983043 GYF983043:GYG983043 HIB983043:HIC983043 HRX983043:HRY983043 IBT983043:IBU983043 ILP983043:ILQ983043 IVL983043:IVM983043 JFH983043:JFI983043 JPD983043:JPE983043 JYZ983043:JZA983043 KIV983043:KIW983043 KSR983043:KSS983043 LCN983043:LCO983043 LMJ983043:LMK983043 LWF983043:LWG983043 MGB983043:MGC983043 MPX983043:MPY983043 MZT983043:MZU983043 NJP983043:NJQ983043 NTL983043:NTM983043 ODH983043:ODI983043 OND983043:ONE983043 OWZ983043:OXA983043 PGV983043:PGW983043 PQR983043:PQS983043 QAN983043:QAO983043 QKJ983043:QKK983043 QUF983043:QUG983043 REB983043:REC983043 RNX983043:RNY983043 RXT983043:RXU983043 SHP983043:SHQ983043 SRL983043:SRM983043 TBH983043:TBI983043 TLD983043:TLE983043 TUZ983043:TVA983043 UEV983043:UEW983043 UOR983043:UOS983043 UYN983043:UYO983043 VIJ983043:VIK983043 VSF983043:VSG983043 WCB983043:WCC983043 WLX983043:WLY983043 WVT983043:WVU983043">
      <formula1>$R$3:$R$4</formula1>
    </dataValidation>
    <dataValidation type="whole" allowBlank="1" showInputMessage="1" showErrorMessage="1" errorTitle="Сумма досрочного платежа" error="Введенная Вами сумма меньше 500$ " sqref="L8:M607 JH8:JI607 TD8:TE607 ACZ8:ADA607 AMV8:AMW607 AWR8:AWS607 BGN8:BGO607 BQJ8:BQK607 CAF8:CAG607 CKB8:CKC607 CTX8:CTY607 DDT8:DDU607 DNP8:DNQ607 DXL8:DXM607 EHH8:EHI607 ERD8:ERE607 FAZ8:FBA607 FKV8:FKW607 FUR8:FUS607 GEN8:GEO607 GOJ8:GOK607 GYF8:GYG607 HIB8:HIC607 HRX8:HRY607 IBT8:IBU607 ILP8:ILQ607 IVL8:IVM607 JFH8:JFI607 JPD8:JPE607 JYZ8:JZA607 KIV8:KIW607 KSR8:KSS607 LCN8:LCO607 LMJ8:LMK607 LWF8:LWG607 MGB8:MGC607 MPX8:MPY607 MZT8:MZU607 NJP8:NJQ607 NTL8:NTM607 ODH8:ODI607 OND8:ONE607 OWZ8:OXA607 PGV8:PGW607 PQR8:PQS607 QAN8:QAO607 QKJ8:QKK607 QUF8:QUG607 REB8:REC607 RNX8:RNY607 RXT8:RXU607 SHP8:SHQ607 SRL8:SRM607 TBH8:TBI607 TLD8:TLE607 TUZ8:TVA607 UEV8:UEW607 UOR8:UOS607 UYN8:UYO607 VIJ8:VIK607 VSF8:VSG607 WCB8:WCC607 WLX8:WLY607 WVT8:WVU607 L65544:M66143 JH65544:JI66143 TD65544:TE66143 ACZ65544:ADA66143 AMV65544:AMW66143 AWR65544:AWS66143 BGN65544:BGO66143 BQJ65544:BQK66143 CAF65544:CAG66143 CKB65544:CKC66143 CTX65544:CTY66143 DDT65544:DDU66143 DNP65544:DNQ66143 DXL65544:DXM66143 EHH65544:EHI66143 ERD65544:ERE66143 FAZ65544:FBA66143 FKV65544:FKW66143 FUR65544:FUS66143 GEN65544:GEO66143 GOJ65544:GOK66143 GYF65544:GYG66143 HIB65544:HIC66143 HRX65544:HRY66143 IBT65544:IBU66143 ILP65544:ILQ66143 IVL65544:IVM66143 JFH65544:JFI66143 JPD65544:JPE66143 JYZ65544:JZA66143 KIV65544:KIW66143 KSR65544:KSS66143 LCN65544:LCO66143 LMJ65544:LMK66143 LWF65544:LWG66143 MGB65544:MGC66143 MPX65544:MPY66143 MZT65544:MZU66143 NJP65544:NJQ66143 NTL65544:NTM66143 ODH65544:ODI66143 OND65544:ONE66143 OWZ65544:OXA66143 PGV65544:PGW66143 PQR65544:PQS66143 QAN65544:QAO66143 QKJ65544:QKK66143 QUF65544:QUG66143 REB65544:REC66143 RNX65544:RNY66143 RXT65544:RXU66143 SHP65544:SHQ66143 SRL65544:SRM66143 TBH65544:TBI66143 TLD65544:TLE66143 TUZ65544:TVA66143 UEV65544:UEW66143 UOR65544:UOS66143 UYN65544:UYO66143 VIJ65544:VIK66143 VSF65544:VSG66143 WCB65544:WCC66143 WLX65544:WLY66143 WVT65544:WVU66143 L131080:M131679 JH131080:JI131679 TD131080:TE131679 ACZ131080:ADA131679 AMV131080:AMW131679 AWR131080:AWS131679 BGN131080:BGO131679 BQJ131080:BQK131679 CAF131080:CAG131679 CKB131080:CKC131679 CTX131080:CTY131679 DDT131080:DDU131679 DNP131080:DNQ131679 DXL131080:DXM131679 EHH131080:EHI131679 ERD131080:ERE131679 FAZ131080:FBA131679 FKV131080:FKW131679 FUR131080:FUS131679 GEN131080:GEO131679 GOJ131080:GOK131679 GYF131080:GYG131679 HIB131080:HIC131679 HRX131080:HRY131679 IBT131080:IBU131679 ILP131080:ILQ131679 IVL131080:IVM131679 JFH131080:JFI131679 JPD131080:JPE131679 JYZ131080:JZA131679 KIV131080:KIW131679 KSR131080:KSS131679 LCN131080:LCO131679 LMJ131080:LMK131679 LWF131080:LWG131679 MGB131080:MGC131679 MPX131080:MPY131679 MZT131080:MZU131679 NJP131080:NJQ131679 NTL131080:NTM131679 ODH131080:ODI131679 OND131080:ONE131679 OWZ131080:OXA131679 PGV131080:PGW131679 PQR131080:PQS131679 QAN131080:QAO131679 QKJ131080:QKK131679 QUF131080:QUG131679 REB131080:REC131679 RNX131080:RNY131679 RXT131080:RXU131679 SHP131080:SHQ131679 SRL131080:SRM131679 TBH131080:TBI131679 TLD131080:TLE131679 TUZ131080:TVA131679 UEV131080:UEW131679 UOR131080:UOS131679 UYN131080:UYO131679 VIJ131080:VIK131679 VSF131080:VSG131679 WCB131080:WCC131679 WLX131080:WLY131679 WVT131080:WVU131679 L196616:M197215 JH196616:JI197215 TD196616:TE197215 ACZ196616:ADA197215 AMV196616:AMW197215 AWR196616:AWS197215 BGN196616:BGO197215 BQJ196616:BQK197215 CAF196616:CAG197215 CKB196616:CKC197215 CTX196616:CTY197215 DDT196616:DDU197215 DNP196616:DNQ197215 DXL196616:DXM197215 EHH196616:EHI197215 ERD196616:ERE197215 FAZ196616:FBA197215 FKV196616:FKW197215 FUR196616:FUS197215 GEN196616:GEO197215 GOJ196616:GOK197215 GYF196616:GYG197215 HIB196616:HIC197215 HRX196616:HRY197215 IBT196616:IBU197215 ILP196616:ILQ197215 IVL196616:IVM197215 JFH196616:JFI197215 JPD196616:JPE197215 JYZ196616:JZA197215 KIV196616:KIW197215 KSR196616:KSS197215 LCN196616:LCO197215 LMJ196616:LMK197215 LWF196616:LWG197215 MGB196616:MGC197215 MPX196616:MPY197215 MZT196616:MZU197215 NJP196616:NJQ197215 NTL196616:NTM197215 ODH196616:ODI197215 OND196616:ONE197215 OWZ196616:OXA197215 PGV196616:PGW197215 PQR196616:PQS197215 QAN196616:QAO197215 QKJ196616:QKK197215 QUF196616:QUG197215 REB196616:REC197215 RNX196616:RNY197215 RXT196616:RXU197215 SHP196616:SHQ197215 SRL196616:SRM197215 TBH196616:TBI197215 TLD196616:TLE197215 TUZ196616:TVA197215 UEV196616:UEW197215 UOR196616:UOS197215 UYN196616:UYO197215 VIJ196616:VIK197215 VSF196616:VSG197215 WCB196616:WCC197215 WLX196616:WLY197215 WVT196616:WVU197215 L262152:M262751 JH262152:JI262751 TD262152:TE262751 ACZ262152:ADA262751 AMV262152:AMW262751 AWR262152:AWS262751 BGN262152:BGO262751 BQJ262152:BQK262751 CAF262152:CAG262751 CKB262152:CKC262751 CTX262152:CTY262751 DDT262152:DDU262751 DNP262152:DNQ262751 DXL262152:DXM262751 EHH262152:EHI262751 ERD262152:ERE262751 FAZ262152:FBA262751 FKV262152:FKW262751 FUR262152:FUS262751 GEN262152:GEO262751 GOJ262152:GOK262751 GYF262152:GYG262751 HIB262152:HIC262751 HRX262152:HRY262751 IBT262152:IBU262751 ILP262152:ILQ262751 IVL262152:IVM262751 JFH262152:JFI262751 JPD262152:JPE262751 JYZ262152:JZA262751 KIV262152:KIW262751 KSR262152:KSS262751 LCN262152:LCO262751 LMJ262152:LMK262751 LWF262152:LWG262751 MGB262152:MGC262751 MPX262152:MPY262751 MZT262152:MZU262751 NJP262152:NJQ262751 NTL262152:NTM262751 ODH262152:ODI262751 OND262152:ONE262751 OWZ262152:OXA262751 PGV262152:PGW262751 PQR262152:PQS262751 QAN262152:QAO262751 QKJ262152:QKK262751 QUF262152:QUG262751 REB262152:REC262751 RNX262152:RNY262751 RXT262152:RXU262751 SHP262152:SHQ262751 SRL262152:SRM262751 TBH262152:TBI262751 TLD262152:TLE262751 TUZ262152:TVA262751 UEV262152:UEW262751 UOR262152:UOS262751 UYN262152:UYO262751 VIJ262152:VIK262751 VSF262152:VSG262751 WCB262152:WCC262751 WLX262152:WLY262751 WVT262152:WVU262751 L327688:M328287 JH327688:JI328287 TD327688:TE328287 ACZ327688:ADA328287 AMV327688:AMW328287 AWR327688:AWS328287 BGN327688:BGO328287 BQJ327688:BQK328287 CAF327688:CAG328287 CKB327688:CKC328287 CTX327688:CTY328287 DDT327688:DDU328287 DNP327688:DNQ328287 DXL327688:DXM328287 EHH327688:EHI328287 ERD327688:ERE328287 FAZ327688:FBA328287 FKV327688:FKW328287 FUR327688:FUS328287 GEN327688:GEO328287 GOJ327688:GOK328287 GYF327688:GYG328287 HIB327688:HIC328287 HRX327688:HRY328287 IBT327688:IBU328287 ILP327688:ILQ328287 IVL327688:IVM328287 JFH327688:JFI328287 JPD327688:JPE328287 JYZ327688:JZA328287 KIV327688:KIW328287 KSR327688:KSS328287 LCN327688:LCO328287 LMJ327688:LMK328287 LWF327688:LWG328287 MGB327688:MGC328287 MPX327688:MPY328287 MZT327688:MZU328287 NJP327688:NJQ328287 NTL327688:NTM328287 ODH327688:ODI328287 OND327688:ONE328287 OWZ327688:OXA328287 PGV327688:PGW328287 PQR327688:PQS328287 QAN327688:QAO328287 QKJ327688:QKK328287 QUF327688:QUG328287 REB327688:REC328287 RNX327688:RNY328287 RXT327688:RXU328287 SHP327688:SHQ328287 SRL327688:SRM328287 TBH327688:TBI328287 TLD327688:TLE328287 TUZ327688:TVA328287 UEV327688:UEW328287 UOR327688:UOS328287 UYN327688:UYO328287 VIJ327688:VIK328287 VSF327688:VSG328287 WCB327688:WCC328287 WLX327688:WLY328287 WVT327688:WVU328287 L393224:M393823 JH393224:JI393823 TD393224:TE393823 ACZ393224:ADA393823 AMV393224:AMW393823 AWR393224:AWS393823 BGN393224:BGO393823 BQJ393224:BQK393823 CAF393224:CAG393823 CKB393224:CKC393823 CTX393224:CTY393823 DDT393224:DDU393823 DNP393224:DNQ393823 DXL393224:DXM393823 EHH393224:EHI393823 ERD393224:ERE393823 FAZ393224:FBA393823 FKV393224:FKW393823 FUR393224:FUS393823 GEN393224:GEO393823 GOJ393224:GOK393823 GYF393224:GYG393823 HIB393224:HIC393823 HRX393224:HRY393823 IBT393224:IBU393823 ILP393224:ILQ393823 IVL393224:IVM393823 JFH393224:JFI393823 JPD393224:JPE393823 JYZ393224:JZA393823 KIV393224:KIW393823 KSR393224:KSS393823 LCN393224:LCO393823 LMJ393224:LMK393823 LWF393224:LWG393823 MGB393224:MGC393823 MPX393224:MPY393823 MZT393224:MZU393823 NJP393224:NJQ393823 NTL393224:NTM393823 ODH393224:ODI393823 OND393224:ONE393823 OWZ393224:OXA393823 PGV393224:PGW393823 PQR393224:PQS393823 QAN393224:QAO393823 QKJ393224:QKK393823 QUF393224:QUG393823 REB393224:REC393823 RNX393224:RNY393823 RXT393224:RXU393823 SHP393224:SHQ393823 SRL393224:SRM393823 TBH393224:TBI393823 TLD393224:TLE393823 TUZ393224:TVA393823 UEV393224:UEW393823 UOR393224:UOS393823 UYN393224:UYO393823 VIJ393224:VIK393823 VSF393224:VSG393823 WCB393224:WCC393823 WLX393224:WLY393823 WVT393224:WVU393823 L458760:M459359 JH458760:JI459359 TD458760:TE459359 ACZ458760:ADA459359 AMV458760:AMW459359 AWR458760:AWS459359 BGN458760:BGO459359 BQJ458760:BQK459359 CAF458760:CAG459359 CKB458760:CKC459359 CTX458760:CTY459359 DDT458760:DDU459359 DNP458760:DNQ459359 DXL458760:DXM459359 EHH458760:EHI459359 ERD458760:ERE459359 FAZ458760:FBA459359 FKV458760:FKW459359 FUR458760:FUS459359 GEN458760:GEO459359 GOJ458760:GOK459359 GYF458760:GYG459359 HIB458760:HIC459359 HRX458760:HRY459359 IBT458760:IBU459359 ILP458760:ILQ459359 IVL458760:IVM459359 JFH458760:JFI459359 JPD458760:JPE459359 JYZ458760:JZA459359 KIV458760:KIW459359 KSR458760:KSS459359 LCN458760:LCO459359 LMJ458760:LMK459359 LWF458760:LWG459359 MGB458760:MGC459359 MPX458760:MPY459359 MZT458760:MZU459359 NJP458760:NJQ459359 NTL458760:NTM459359 ODH458760:ODI459359 OND458760:ONE459359 OWZ458760:OXA459359 PGV458760:PGW459359 PQR458760:PQS459359 QAN458760:QAO459359 QKJ458760:QKK459359 QUF458760:QUG459359 REB458760:REC459359 RNX458760:RNY459359 RXT458760:RXU459359 SHP458760:SHQ459359 SRL458760:SRM459359 TBH458760:TBI459359 TLD458760:TLE459359 TUZ458760:TVA459359 UEV458760:UEW459359 UOR458760:UOS459359 UYN458760:UYO459359 VIJ458760:VIK459359 VSF458760:VSG459359 WCB458760:WCC459359 WLX458760:WLY459359 WVT458760:WVU459359 L524296:M524895 JH524296:JI524895 TD524296:TE524895 ACZ524296:ADA524895 AMV524296:AMW524895 AWR524296:AWS524895 BGN524296:BGO524895 BQJ524296:BQK524895 CAF524296:CAG524895 CKB524296:CKC524895 CTX524296:CTY524895 DDT524296:DDU524895 DNP524296:DNQ524895 DXL524296:DXM524895 EHH524296:EHI524895 ERD524296:ERE524895 FAZ524296:FBA524895 FKV524296:FKW524895 FUR524296:FUS524895 GEN524296:GEO524895 GOJ524296:GOK524895 GYF524296:GYG524895 HIB524296:HIC524895 HRX524296:HRY524895 IBT524296:IBU524895 ILP524296:ILQ524895 IVL524296:IVM524895 JFH524296:JFI524895 JPD524296:JPE524895 JYZ524296:JZA524895 KIV524296:KIW524895 KSR524296:KSS524895 LCN524296:LCO524895 LMJ524296:LMK524895 LWF524296:LWG524895 MGB524296:MGC524895 MPX524296:MPY524895 MZT524296:MZU524895 NJP524296:NJQ524895 NTL524296:NTM524895 ODH524296:ODI524895 OND524296:ONE524895 OWZ524296:OXA524895 PGV524296:PGW524895 PQR524296:PQS524895 QAN524296:QAO524895 QKJ524296:QKK524895 QUF524296:QUG524895 REB524296:REC524895 RNX524296:RNY524895 RXT524296:RXU524895 SHP524296:SHQ524895 SRL524296:SRM524895 TBH524296:TBI524895 TLD524296:TLE524895 TUZ524296:TVA524895 UEV524296:UEW524895 UOR524296:UOS524895 UYN524296:UYO524895 VIJ524296:VIK524895 VSF524296:VSG524895 WCB524296:WCC524895 WLX524296:WLY524895 WVT524296:WVU524895 L589832:M590431 JH589832:JI590431 TD589832:TE590431 ACZ589832:ADA590431 AMV589832:AMW590431 AWR589832:AWS590431 BGN589832:BGO590431 BQJ589832:BQK590431 CAF589832:CAG590431 CKB589832:CKC590431 CTX589832:CTY590431 DDT589832:DDU590431 DNP589832:DNQ590431 DXL589832:DXM590431 EHH589832:EHI590431 ERD589832:ERE590431 FAZ589832:FBA590431 FKV589832:FKW590431 FUR589832:FUS590431 GEN589832:GEO590431 GOJ589832:GOK590431 GYF589832:GYG590431 HIB589832:HIC590431 HRX589832:HRY590431 IBT589832:IBU590431 ILP589832:ILQ590431 IVL589832:IVM590431 JFH589832:JFI590431 JPD589832:JPE590431 JYZ589832:JZA590431 KIV589832:KIW590431 KSR589832:KSS590431 LCN589832:LCO590431 LMJ589832:LMK590431 LWF589832:LWG590431 MGB589832:MGC590431 MPX589832:MPY590431 MZT589832:MZU590431 NJP589832:NJQ590431 NTL589832:NTM590431 ODH589832:ODI590431 OND589832:ONE590431 OWZ589832:OXA590431 PGV589832:PGW590431 PQR589832:PQS590431 QAN589832:QAO590431 QKJ589832:QKK590431 QUF589832:QUG590431 REB589832:REC590431 RNX589832:RNY590431 RXT589832:RXU590431 SHP589832:SHQ590431 SRL589832:SRM590431 TBH589832:TBI590431 TLD589832:TLE590431 TUZ589832:TVA590431 UEV589832:UEW590431 UOR589832:UOS590431 UYN589832:UYO590431 VIJ589832:VIK590431 VSF589832:VSG590431 WCB589832:WCC590431 WLX589832:WLY590431 WVT589832:WVU590431 L655368:M655967 JH655368:JI655967 TD655368:TE655967 ACZ655368:ADA655967 AMV655368:AMW655967 AWR655368:AWS655967 BGN655368:BGO655967 BQJ655368:BQK655967 CAF655368:CAG655967 CKB655368:CKC655967 CTX655368:CTY655967 DDT655368:DDU655967 DNP655368:DNQ655967 DXL655368:DXM655967 EHH655368:EHI655967 ERD655368:ERE655967 FAZ655368:FBA655967 FKV655368:FKW655967 FUR655368:FUS655967 GEN655368:GEO655967 GOJ655368:GOK655967 GYF655368:GYG655967 HIB655368:HIC655967 HRX655368:HRY655967 IBT655368:IBU655967 ILP655368:ILQ655967 IVL655368:IVM655967 JFH655368:JFI655967 JPD655368:JPE655967 JYZ655368:JZA655967 KIV655368:KIW655967 KSR655368:KSS655967 LCN655368:LCO655967 LMJ655368:LMK655967 LWF655368:LWG655967 MGB655368:MGC655967 MPX655368:MPY655967 MZT655368:MZU655967 NJP655368:NJQ655967 NTL655368:NTM655967 ODH655368:ODI655967 OND655368:ONE655967 OWZ655368:OXA655967 PGV655368:PGW655967 PQR655368:PQS655967 QAN655368:QAO655967 QKJ655368:QKK655967 QUF655368:QUG655967 REB655368:REC655967 RNX655368:RNY655967 RXT655368:RXU655967 SHP655368:SHQ655967 SRL655368:SRM655967 TBH655368:TBI655967 TLD655368:TLE655967 TUZ655368:TVA655967 UEV655368:UEW655967 UOR655368:UOS655967 UYN655368:UYO655967 VIJ655368:VIK655967 VSF655368:VSG655967 WCB655368:WCC655967 WLX655368:WLY655967 WVT655368:WVU655967 L720904:M721503 JH720904:JI721503 TD720904:TE721503 ACZ720904:ADA721503 AMV720904:AMW721503 AWR720904:AWS721503 BGN720904:BGO721503 BQJ720904:BQK721503 CAF720904:CAG721503 CKB720904:CKC721503 CTX720904:CTY721503 DDT720904:DDU721503 DNP720904:DNQ721503 DXL720904:DXM721503 EHH720904:EHI721503 ERD720904:ERE721503 FAZ720904:FBA721503 FKV720904:FKW721503 FUR720904:FUS721503 GEN720904:GEO721503 GOJ720904:GOK721503 GYF720904:GYG721503 HIB720904:HIC721503 HRX720904:HRY721503 IBT720904:IBU721503 ILP720904:ILQ721503 IVL720904:IVM721503 JFH720904:JFI721503 JPD720904:JPE721503 JYZ720904:JZA721503 KIV720904:KIW721503 KSR720904:KSS721503 LCN720904:LCO721503 LMJ720904:LMK721503 LWF720904:LWG721503 MGB720904:MGC721503 MPX720904:MPY721503 MZT720904:MZU721503 NJP720904:NJQ721503 NTL720904:NTM721503 ODH720904:ODI721503 OND720904:ONE721503 OWZ720904:OXA721503 PGV720904:PGW721503 PQR720904:PQS721503 QAN720904:QAO721503 QKJ720904:QKK721503 QUF720904:QUG721503 REB720904:REC721503 RNX720904:RNY721503 RXT720904:RXU721503 SHP720904:SHQ721503 SRL720904:SRM721503 TBH720904:TBI721503 TLD720904:TLE721503 TUZ720904:TVA721503 UEV720904:UEW721503 UOR720904:UOS721503 UYN720904:UYO721503 VIJ720904:VIK721503 VSF720904:VSG721503 WCB720904:WCC721503 WLX720904:WLY721503 WVT720904:WVU721503 L786440:M787039 JH786440:JI787039 TD786440:TE787039 ACZ786440:ADA787039 AMV786440:AMW787039 AWR786440:AWS787039 BGN786440:BGO787039 BQJ786440:BQK787039 CAF786440:CAG787039 CKB786440:CKC787039 CTX786440:CTY787039 DDT786440:DDU787039 DNP786440:DNQ787039 DXL786440:DXM787039 EHH786440:EHI787039 ERD786440:ERE787039 FAZ786440:FBA787039 FKV786440:FKW787039 FUR786440:FUS787039 GEN786440:GEO787039 GOJ786440:GOK787039 GYF786440:GYG787039 HIB786440:HIC787039 HRX786440:HRY787039 IBT786440:IBU787039 ILP786440:ILQ787039 IVL786440:IVM787039 JFH786440:JFI787039 JPD786440:JPE787039 JYZ786440:JZA787039 KIV786440:KIW787039 KSR786440:KSS787039 LCN786440:LCO787039 LMJ786440:LMK787039 LWF786440:LWG787039 MGB786440:MGC787039 MPX786440:MPY787039 MZT786440:MZU787039 NJP786440:NJQ787039 NTL786440:NTM787039 ODH786440:ODI787039 OND786440:ONE787039 OWZ786440:OXA787039 PGV786440:PGW787039 PQR786440:PQS787039 QAN786440:QAO787039 QKJ786440:QKK787039 QUF786440:QUG787039 REB786440:REC787039 RNX786440:RNY787039 RXT786440:RXU787039 SHP786440:SHQ787039 SRL786440:SRM787039 TBH786440:TBI787039 TLD786440:TLE787039 TUZ786440:TVA787039 UEV786440:UEW787039 UOR786440:UOS787039 UYN786440:UYO787039 VIJ786440:VIK787039 VSF786440:VSG787039 WCB786440:WCC787039 WLX786440:WLY787039 WVT786440:WVU787039 L851976:M852575 JH851976:JI852575 TD851976:TE852575 ACZ851976:ADA852575 AMV851976:AMW852575 AWR851976:AWS852575 BGN851976:BGO852575 BQJ851976:BQK852575 CAF851976:CAG852575 CKB851976:CKC852575 CTX851976:CTY852575 DDT851976:DDU852575 DNP851976:DNQ852575 DXL851976:DXM852575 EHH851976:EHI852575 ERD851976:ERE852575 FAZ851976:FBA852575 FKV851976:FKW852575 FUR851976:FUS852575 GEN851976:GEO852575 GOJ851976:GOK852575 GYF851976:GYG852575 HIB851976:HIC852575 HRX851976:HRY852575 IBT851976:IBU852575 ILP851976:ILQ852575 IVL851976:IVM852575 JFH851976:JFI852575 JPD851976:JPE852575 JYZ851976:JZA852575 KIV851976:KIW852575 KSR851976:KSS852575 LCN851976:LCO852575 LMJ851976:LMK852575 LWF851976:LWG852575 MGB851976:MGC852575 MPX851976:MPY852575 MZT851976:MZU852575 NJP851976:NJQ852575 NTL851976:NTM852575 ODH851976:ODI852575 OND851976:ONE852575 OWZ851976:OXA852575 PGV851976:PGW852575 PQR851976:PQS852575 QAN851976:QAO852575 QKJ851976:QKK852575 QUF851976:QUG852575 REB851976:REC852575 RNX851976:RNY852575 RXT851976:RXU852575 SHP851976:SHQ852575 SRL851976:SRM852575 TBH851976:TBI852575 TLD851976:TLE852575 TUZ851976:TVA852575 UEV851976:UEW852575 UOR851976:UOS852575 UYN851976:UYO852575 VIJ851976:VIK852575 VSF851976:VSG852575 WCB851976:WCC852575 WLX851976:WLY852575 WVT851976:WVU852575 L917512:M918111 JH917512:JI918111 TD917512:TE918111 ACZ917512:ADA918111 AMV917512:AMW918111 AWR917512:AWS918111 BGN917512:BGO918111 BQJ917512:BQK918111 CAF917512:CAG918111 CKB917512:CKC918111 CTX917512:CTY918111 DDT917512:DDU918111 DNP917512:DNQ918111 DXL917512:DXM918111 EHH917512:EHI918111 ERD917512:ERE918111 FAZ917512:FBA918111 FKV917512:FKW918111 FUR917512:FUS918111 GEN917512:GEO918111 GOJ917512:GOK918111 GYF917512:GYG918111 HIB917512:HIC918111 HRX917512:HRY918111 IBT917512:IBU918111 ILP917512:ILQ918111 IVL917512:IVM918111 JFH917512:JFI918111 JPD917512:JPE918111 JYZ917512:JZA918111 KIV917512:KIW918111 KSR917512:KSS918111 LCN917512:LCO918111 LMJ917512:LMK918111 LWF917512:LWG918111 MGB917512:MGC918111 MPX917512:MPY918111 MZT917512:MZU918111 NJP917512:NJQ918111 NTL917512:NTM918111 ODH917512:ODI918111 OND917512:ONE918111 OWZ917512:OXA918111 PGV917512:PGW918111 PQR917512:PQS918111 QAN917512:QAO918111 QKJ917512:QKK918111 QUF917512:QUG918111 REB917512:REC918111 RNX917512:RNY918111 RXT917512:RXU918111 SHP917512:SHQ918111 SRL917512:SRM918111 TBH917512:TBI918111 TLD917512:TLE918111 TUZ917512:TVA918111 UEV917512:UEW918111 UOR917512:UOS918111 UYN917512:UYO918111 VIJ917512:VIK918111 VSF917512:VSG918111 WCB917512:WCC918111 WLX917512:WLY918111 WVT917512:WVU918111 L983048:M983647 JH983048:JI983647 TD983048:TE983647 ACZ983048:ADA983647 AMV983048:AMW983647 AWR983048:AWS983647 BGN983048:BGO983647 BQJ983048:BQK983647 CAF983048:CAG983647 CKB983048:CKC983647 CTX983048:CTY983647 DDT983048:DDU983647 DNP983048:DNQ983647 DXL983048:DXM983647 EHH983048:EHI983647 ERD983048:ERE983647 FAZ983048:FBA983647 FKV983048:FKW983647 FUR983048:FUS983647 GEN983048:GEO983647 GOJ983048:GOK983647 GYF983048:GYG983647 HIB983048:HIC983647 HRX983048:HRY983647 IBT983048:IBU983647 ILP983048:ILQ983647 IVL983048:IVM983647 JFH983048:JFI983647 JPD983048:JPE983647 JYZ983048:JZA983647 KIV983048:KIW983647 KSR983048:KSS983647 LCN983048:LCO983647 LMJ983048:LMK983647 LWF983048:LWG983647 MGB983048:MGC983647 MPX983048:MPY983647 MZT983048:MZU983647 NJP983048:NJQ983647 NTL983048:NTM983647 ODH983048:ODI983647 OND983048:ONE983647 OWZ983048:OXA983647 PGV983048:PGW983647 PQR983048:PQS983647 QAN983048:QAO983647 QKJ983048:QKK983647 QUF983048:QUG983647 REB983048:REC983647 RNX983048:RNY983647 RXT983048:RXU983647 SHP983048:SHQ983647 SRL983048:SRM983647 TBH983048:TBI983647 TLD983048:TLE983647 TUZ983048:TVA983647 UEV983048:UEW983647 UOR983048:UOS983647 UYN983048:UYO983647 VIJ983048:VIK983647 VSF983048:VSG983647 WCB983048:WCC983647 WLX983048:WLY983647 WVT983048:WVU983647">
      <formula1>500</formula1>
      <formula2>999999999999999</formula2>
    </dataValidation>
  </dataValidations>
  <pageMargins left="0.7" right="0.7" top="0.75" bottom="0.75" header="0.3" footer="0.3"/>
  <pageSetup paperSize="9" scale="36" orientation="portrait" r:id="rId1"/>
  <colBreaks count="1" manualBreakCount="1">
    <brk id="21" max="609"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'Параметры ценообразования'!$A$27:$A$28</xm:f>
          </x14:formula1>
          <xm:sqref>N2</xm:sqref>
        </x14:dataValidation>
        <x14:dataValidation type="list" allowBlank="1" showInputMessage="1" showErrorMessage="1">
          <x14:formula1>
            <xm:f>'Параметры ценообразования'!#REF!</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3:K137"/>
  <sheetViews>
    <sheetView topLeftCell="A103" zoomScale="90" zoomScaleNormal="90" workbookViewId="0">
      <selection activeCell="E113" sqref="E113"/>
    </sheetView>
  </sheetViews>
  <sheetFormatPr defaultRowHeight="15"/>
  <cols>
    <col min="2" max="2" width="29" bestFit="1" customWidth="1"/>
    <col min="3" max="3" width="34.5703125" customWidth="1"/>
    <col min="4" max="5" width="11.140625" bestFit="1" customWidth="1"/>
    <col min="8" max="8" width="58.42578125" customWidth="1"/>
    <col min="9" max="9" width="10.7109375" customWidth="1"/>
    <col min="10" max="10" width="10.28515625" bestFit="1" customWidth="1"/>
  </cols>
  <sheetData>
    <row r="3" spans="1:11" ht="15.75" thickBot="1">
      <c r="B3" s="204">
        <v>1</v>
      </c>
      <c r="C3" s="204">
        <v>2</v>
      </c>
      <c r="D3" s="204">
        <v>3</v>
      </c>
      <c r="E3" s="204">
        <v>4</v>
      </c>
    </row>
    <row r="4" spans="1:11" ht="15.75">
      <c r="A4" s="205">
        <v>1</v>
      </c>
      <c r="B4" s="184" t="s">
        <v>96</v>
      </c>
      <c r="C4" s="185"/>
      <c r="D4" s="185"/>
      <c r="E4" s="186"/>
      <c r="H4" t="str">
        <f>B4</f>
        <v>ОТКРЫТЫЙ РЫНОК</v>
      </c>
      <c r="I4">
        <v>1</v>
      </c>
    </row>
    <row r="5" spans="1:11" ht="15.75">
      <c r="A5" s="205">
        <v>2</v>
      </c>
      <c r="B5" s="187" t="s">
        <v>11</v>
      </c>
      <c r="C5" s="142" t="s">
        <v>67</v>
      </c>
      <c r="D5" s="368" t="s">
        <v>12</v>
      </c>
      <c r="E5" s="369"/>
      <c r="H5" t="str">
        <f>B19</f>
        <v>КОРПОРАТИВНАЯ ПРОГРАММА (КАТЕГОРИИ В, С)</v>
      </c>
      <c r="I5">
        <v>2</v>
      </c>
    </row>
    <row r="6" spans="1:11" ht="15.75">
      <c r="A6" s="205">
        <v>3</v>
      </c>
      <c r="B6" s="188"/>
      <c r="C6" s="101"/>
      <c r="D6" s="143" t="s">
        <v>90</v>
      </c>
      <c r="E6" s="189" t="s">
        <v>91</v>
      </c>
      <c r="H6" t="str">
        <f>B34</f>
        <v>ЗАРПЛАТНАЯ ПРОГРАММА (КАТЕГОРИЯ L)</v>
      </c>
      <c r="I6">
        <v>3</v>
      </c>
    </row>
    <row r="7" spans="1:11" ht="15.75">
      <c r="A7" s="205">
        <v>4</v>
      </c>
      <c r="B7" s="190" t="s">
        <v>103</v>
      </c>
      <c r="C7" s="152" t="s">
        <v>95</v>
      </c>
      <c r="D7" s="150">
        <v>0.13500000000000001</v>
      </c>
      <c r="E7" s="191">
        <v>0.13500000000000001</v>
      </c>
      <c r="H7" t="str">
        <f>B49</f>
        <v>РЕФИНАНСИРОВАНИЕ</v>
      </c>
      <c r="I7">
        <v>4</v>
      </c>
    </row>
    <row r="8" spans="1:11" ht="15.75">
      <c r="A8" s="205">
        <v>5</v>
      </c>
      <c r="B8" s="190" t="s">
        <v>104</v>
      </c>
      <c r="C8" s="152" t="s">
        <v>95</v>
      </c>
      <c r="D8" s="150">
        <v>0.13900000000000001</v>
      </c>
      <c r="E8" s="192">
        <v>0.19900000000000001</v>
      </c>
      <c r="H8" t="str">
        <f>B64</f>
        <v>ИПОТЕЧНЫЙ БОНУС</v>
      </c>
      <c r="I8">
        <v>5</v>
      </c>
    </row>
    <row r="9" spans="1:11" ht="15.75">
      <c r="A9" s="205">
        <v>6</v>
      </c>
      <c r="B9" s="194"/>
      <c r="C9" s="30"/>
      <c r="D9" s="30"/>
      <c r="E9" s="195"/>
      <c r="H9" t="str">
        <f>B79</f>
        <v>КОРПОРАТИВНАЯ ПРОГРАММА (КРОМЕ КАТЕГОРИЙ В, С)</v>
      </c>
      <c r="I9">
        <v>6</v>
      </c>
    </row>
    <row r="10" spans="1:11" ht="15.75">
      <c r="A10" s="205">
        <v>7</v>
      </c>
      <c r="B10" s="370" t="s">
        <v>8</v>
      </c>
      <c r="C10" s="311"/>
      <c r="D10" s="311"/>
      <c r="E10" s="371"/>
      <c r="H10" t="str">
        <f>B94</f>
        <v>ЗАРПЛАТНАЯ ПРОГРАММА (КРОМЕ КАТЕГОРИИ L)</v>
      </c>
      <c r="I10">
        <v>7</v>
      </c>
    </row>
    <row r="11" spans="1:11" ht="15.75">
      <c r="A11" s="205">
        <v>8</v>
      </c>
      <c r="B11" s="365" t="s">
        <v>5</v>
      </c>
      <c r="C11" s="366"/>
      <c r="D11" s="366"/>
      <c r="E11" s="367"/>
      <c r="H11" t="s">
        <v>118</v>
      </c>
      <c r="I11">
        <v>8</v>
      </c>
    </row>
    <row r="12" spans="1:11" ht="15.75">
      <c r="A12" s="205">
        <v>9</v>
      </c>
      <c r="B12" s="203" t="s">
        <v>69</v>
      </c>
      <c r="C12" s="201"/>
      <c r="D12" s="201"/>
      <c r="E12" s="202"/>
      <c r="H12" t="s">
        <v>121</v>
      </c>
      <c r="I12">
        <v>9</v>
      </c>
    </row>
    <row r="13" spans="1:11" ht="15.75" customHeight="1">
      <c r="A13" s="205">
        <v>10</v>
      </c>
      <c r="B13" s="365" t="s">
        <v>98</v>
      </c>
      <c r="C13" s="366"/>
      <c r="D13" s="366"/>
      <c r="E13" s="367"/>
    </row>
    <row r="14" spans="1:11" ht="15.75">
      <c r="A14" s="205">
        <v>11</v>
      </c>
      <c r="B14" s="365" t="s">
        <v>68</v>
      </c>
      <c r="C14" s="366"/>
      <c r="D14" s="366"/>
      <c r="E14" s="367"/>
      <c r="I14" s="93"/>
      <c r="J14" s="131">
        <f>'Для первичной консультации'!B13</f>
        <v>300000</v>
      </c>
      <c r="K14" s="131"/>
    </row>
    <row r="15" spans="1:11" ht="15.75">
      <c r="A15" s="205">
        <v>12</v>
      </c>
      <c r="B15" s="365" t="s">
        <v>97</v>
      </c>
      <c r="C15" s="366"/>
      <c r="D15" s="366"/>
      <c r="E15" s="367"/>
      <c r="I15" s="93"/>
      <c r="J15" s="132" t="e">
        <f>VLOOKUP(1,J16:K28,2,0)</f>
        <v>#N/A</v>
      </c>
      <c r="K15" s="132"/>
    </row>
    <row r="16" spans="1:11" ht="15.75">
      <c r="A16" s="205">
        <v>13</v>
      </c>
      <c r="B16" s="365" t="s">
        <v>37</v>
      </c>
      <c r="C16" s="366"/>
      <c r="D16" s="366"/>
      <c r="E16" s="367"/>
      <c r="H16" s="134" t="s">
        <v>85</v>
      </c>
      <c r="I16" s="136" t="s">
        <v>86</v>
      </c>
      <c r="K16" s="135" t="s">
        <v>84</v>
      </c>
    </row>
    <row r="17" spans="1:11" ht="15.75">
      <c r="A17" s="205">
        <v>14</v>
      </c>
      <c r="B17" s="206"/>
      <c r="C17" s="206"/>
      <c r="D17" s="206"/>
      <c r="E17" s="206"/>
      <c r="H17" s="133">
        <v>0</v>
      </c>
      <c r="I17" s="133">
        <v>100000</v>
      </c>
      <c r="J17" s="138" t="e">
        <f>IF(AND(H17&lt;=#REF!,#REF!&lt;=I17),1,0)</f>
        <v>#REF!</v>
      </c>
      <c r="K17" s="137">
        <v>5.0000000000000001E-3</v>
      </c>
    </row>
    <row r="18" spans="1:11" ht="15.75" thickBot="1">
      <c r="A18" s="205"/>
      <c r="B18" s="204">
        <v>1</v>
      </c>
      <c r="C18" s="204">
        <v>2</v>
      </c>
      <c r="D18" s="204">
        <v>3</v>
      </c>
      <c r="E18" s="204">
        <v>4</v>
      </c>
      <c r="H18" s="133">
        <v>100001</v>
      </c>
      <c r="I18" s="133">
        <v>200000</v>
      </c>
      <c r="J18" s="138" t="e">
        <f>IF(AND(H18&lt;=#REF!,#REF!&lt;=I18),1,0)</f>
        <v>#REF!</v>
      </c>
      <c r="K18" s="137">
        <v>4.4999999999999997E-3</v>
      </c>
    </row>
    <row r="19" spans="1:11" ht="15.75">
      <c r="A19" s="205">
        <v>1</v>
      </c>
      <c r="B19" s="184" t="s">
        <v>109</v>
      </c>
      <c r="C19" s="185"/>
      <c r="D19" s="185"/>
      <c r="E19" s="186"/>
      <c r="H19" s="133">
        <v>200001</v>
      </c>
      <c r="I19" s="133">
        <v>300000</v>
      </c>
      <c r="J19" s="138" t="e">
        <f>IF(AND(H19&lt;=#REF!,#REF!&lt;=I19),1,0)</f>
        <v>#REF!</v>
      </c>
      <c r="K19" s="137">
        <v>3.5000000000000001E-3</v>
      </c>
    </row>
    <row r="20" spans="1:11" ht="15.75">
      <c r="A20" s="205">
        <v>2</v>
      </c>
      <c r="B20" s="187" t="s">
        <v>11</v>
      </c>
      <c r="C20" s="142" t="s">
        <v>67</v>
      </c>
      <c r="D20" s="368" t="s">
        <v>12</v>
      </c>
      <c r="E20" s="369"/>
      <c r="H20" s="133">
        <v>300001</v>
      </c>
      <c r="I20" s="133">
        <v>400000</v>
      </c>
      <c r="J20" s="138" t="e">
        <f>IF(AND(H20&lt;=#REF!,#REF!&lt;=I20),1,0)</f>
        <v>#REF!</v>
      </c>
      <c r="K20" s="137">
        <v>3.5000000000000001E-3</v>
      </c>
    </row>
    <row r="21" spans="1:11" ht="15.75">
      <c r="A21" s="205">
        <v>3</v>
      </c>
      <c r="B21" s="188"/>
      <c r="C21" s="101"/>
      <c r="D21" s="143" t="s">
        <v>90</v>
      </c>
      <c r="E21" s="189" t="s">
        <v>91</v>
      </c>
      <c r="H21" s="133">
        <v>400001</v>
      </c>
      <c r="I21" s="133">
        <v>500000</v>
      </c>
      <c r="J21" s="138" t="e">
        <f>IF(AND(H21&lt;=#REF!,#REF!&lt;=I21),1,0)</f>
        <v>#REF!</v>
      </c>
      <c r="K21" s="137">
        <v>2.8E-3</v>
      </c>
    </row>
    <row r="22" spans="1:11" ht="15.75">
      <c r="A22" s="205">
        <v>4</v>
      </c>
      <c r="B22" s="190" t="s">
        <v>103</v>
      </c>
      <c r="C22" s="152" t="s">
        <v>95</v>
      </c>
      <c r="D22" s="150">
        <v>0.13500000000000001</v>
      </c>
      <c r="E22" s="191">
        <v>0.13500000000000001</v>
      </c>
      <c r="H22" s="133">
        <v>500001</v>
      </c>
      <c r="I22" s="133">
        <v>600000</v>
      </c>
      <c r="J22" s="138" t="e">
        <f>IF(AND(H22&lt;=#REF!,#REF!&lt;=I22),1,0)</f>
        <v>#REF!</v>
      </c>
      <c r="K22" s="137">
        <v>2.5000000000000001E-3</v>
      </c>
    </row>
    <row r="23" spans="1:11" ht="15.75">
      <c r="A23" s="205">
        <v>5</v>
      </c>
      <c r="B23" s="190" t="s">
        <v>104</v>
      </c>
      <c r="C23" s="152" t="s">
        <v>95</v>
      </c>
      <c r="D23" s="150">
        <v>0.13900000000000001</v>
      </c>
      <c r="E23" s="192">
        <v>0.19900000000000001</v>
      </c>
      <c r="H23" s="133">
        <v>600001</v>
      </c>
      <c r="I23" s="133">
        <v>700000</v>
      </c>
      <c r="J23" s="138" t="e">
        <f>IF(AND(H23&lt;=#REF!,#REF!&lt;=I23),1,0)</f>
        <v>#REF!</v>
      </c>
      <c r="K23" s="137">
        <v>2.2000000000000001E-3</v>
      </c>
    </row>
    <row r="24" spans="1:11" ht="15.75">
      <c r="A24" s="205">
        <v>6</v>
      </c>
      <c r="B24" s="372"/>
      <c r="C24" s="373"/>
      <c r="D24" s="144"/>
      <c r="E24" s="193"/>
      <c r="H24" s="133">
        <v>700001</v>
      </c>
      <c r="I24" s="133">
        <v>800000</v>
      </c>
      <c r="J24" s="138" t="e">
        <f>IF(AND(H24&lt;=#REF!,#REF!&lt;=I24),1,0)</f>
        <v>#REF!</v>
      </c>
      <c r="K24" s="137">
        <v>2.0999999999999999E-3</v>
      </c>
    </row>
    <row r="25" spans="1:11" ht="15.75">
      <c r="A25" s="205">
        <v>7</v>
      </c>
      <c r="B25" s="370" t="s">
        <v>8</v>
      </c>
      <c r="C25" s="311"/>
      <c r="D25" s="311"/>
      <c r="E25" s="371"/>
      <c r="H25" s="133">
        <v>800001</v>
      </c>
      <c r="I25" s="133">
        <v>900000</v>
      </c>
      <c r="J25" s="138" t="e">
        <f>IF(AND(H25&lt;=#REF!,#REF!&lt;=I25),1,0)</f>
        <v>#REF!</v>
      </c>
      <c r="K25" s="137">
        <v>2E-3</v>
      </c>
    </row>
    <row r="26" spans="1:11" ht="15.75">
      <c r="A26" s="205">
        <v>8</v>
      </c>
      <c r="B26" s="365" t="s">
        <v>5</v>
      </c>
      <c r="C26" s="366"/>
      <c r="D26" s="366"/>
      <c r="E26" s="367"/>
      <c r="H26" s="133">
        <v>900001</v>
      </c>
      <c r="I26" s="133">
        <v>1000000</v>
      </c>
      <c r="J26" s="138" t="e">
        <f>IF(AND(H26&lt;=#REF!,#REF!&lt;=I26),1,0)</f>
        <v>#REF!</v>
      </c>
      <c r="K26" s="137">
        <v>2E-3</v>
      </c>
    </row>
    <row r="27" spans="1:11" ht="15.75">
      <c r="A27" s="205">
        <v>9</v>
      </c>
      <c r="B27" s="365" t="s">
        <v>69</v>
      </c>
      <c r="C27" s="366"/>
      <c r="D27" s="366"/>
      <c r="E27" s="367"/>
      <c r="H27" s="133">
        <v>1000001</v>
      </c>
      <c r="I27" s="133">
        <v>1500000</v>
      </c>
      <c r="J27" s="138" t="e">
        <f>IF(AND(H27&lt;=#REF!,#REF!&lt;=I27),1,0)</f>
        <v>#REF!</v>
      </c>
      <c r="K27" s="137">
        <v>1.5E-3</v>
      </c>
    </row>
    <row r="28" spans="1:11" ht="15.75">
      <c r="A28" s="205">
        <v>10</v>
      </c>
      <c r="B28" s="365" t="s">
        <v>98</v>
      </c>
      <c r="C28" s="366"/>
      <c r="D28" s="366"/>
      <c r="E28" s="367"/>
      <c r="H28" s="133">
        <v>1500001</v>
      </c>
      <c r="I28" s="133">
        <v>5000000</v>
      </c>
      <c r="J28" s="138" t="e">
        <f>IF(AND(H28&lt;=#REF!,#REF!&lt;=I28),1,0)</f>
        <v>#REF!</v>
      </c>
      <c r="K28" s="137">
        <v>1E-3</v>
      </c>
    </row>
    <row r="29" spans="1:11" ht="15.75">
      <c r="A29" s="205">
        <v>11</v>
      </c>
      <c r="B29" s="365" t="s">
        <v>68</v>
      </c>
      <c r="C29" s="366"/>
      <c r="D29" s="366"/>
      <c r="E29" s="367"/>
    </row>
    <row r="30" spans="1:11" ht="15.75">
      <c r="A30" s="205">
        <v>12</v>
      </c>
      <c r="B30" s="365" t="s">
        <v>97</v>
      </c>
      <c r="C30" s="366"/>
      <c r="D30" s="366"/>
      <c r="E30" s="367"/>
    </row>
    <row r="31" spans="1:11" ht="15.75" customHeight="1">
      <c r="A31" s="205">
        <v>13</v>
      </c>
      <c r="B31" s="365" t="s">
        <v>37</v>
      </c>
      <c r="C31" s="366"/>
      <c r="D31" s="366"/>
      <c r="E31" s="367"/>
    </row>
    <row r="32" spans="1:11" ht="15.75">
      <c r="A32" s="205">
        <v>14</v>
      </c>
      <c r="B32" s="206"/>
      <c r="C32" s="206"/>
      <c r="D32" s="206"/>
      <c r="E32" s="206"/>
    </row>
    <row r="33" spans="1:5" ht="15.75" thickBot="1">
      <c r="B33" s="204">
        <v>1</v>
      </c>
      <c r="C33" s="204">
        <v>2</v>
      </c>
      <c r="D33" s="204">
        <v>3</v>
      </c>
      <c r="E33" s="204">
        <v>4</v>
      </c>
    </row>
    <row r="34" spans="1:5" ht="15.75">
      <c r="A34" s="205">
        <v>1</v>
      </c>
      <c r="B34" s="184" t="s">
        <v>110</v>
      </c>
      <c r="C34" s="185"/>
      <c r="D34" s="185"/>
      <c r="E34" s="186"/>
    </row>
    <row r="35" spans="1:5" ht="15.75">
      <c r="A35" s="205">
        <v>2</v>
      </c>
      <c r="B35" s="187" t="s">
        <v>11</v>
      </c>
      <c r="C35" s="142" t="s">
        <v>67</v>
      </c>
      <c r="D35" s="368" t="s">
        <v>12</v>
      </c>
      <c r="E35" s="369"/>
    </row>
    <row r="36" spans="1:5" ht="15.75">
      <c r="A36" s="205">
        <v>3</v>
      </c>
      <c r="B36" s="188"/>
      <c r="C36" s="101"/>
      <c r="D36" s="143" t="s">
        <v>90</v>
      </c>
      <c r="E36" s="189" t="s">
        <v>91</v>
      </c>
    </row>
    <row r="37" spans="1:5" ht="15.75">
      <c r="A37" s="205">
        <v>4</v>
      </c>
      <c r="B37" s="190" t="s">
        <v>105</v>
      </c>
      <c r="C37" s="152" t="s">
        <v>95</v>
      </c>
      <c r="D37" s="150">
        <v>0.125</v>
      </c>
      <c r="E37" s="191">
        <v>0.125</v>
      </c>
    </row>
    <row r="38" spans="1:5" ht="15.75">
      <c r="A38" s="205">
        <v>5</v>
      </c>
      <c r="B38" s="190" t="s">
        <v>104</v>
      </c>
      <c r="C38" s="152" t="s">
        <v>95</v>
      </c>
      <c r="D38" s="150">
        <v>0.129</v>
      </c>
      <c r="E38" s="192">
        <v>0.19900000000000001</v>
      </c>
    </row>
    <row r="39" spans="1:5" ht="15.75">
      <c r="A39" s="205">
        <v>6</v>
      </c>
      <c r="B39" s="372"/>
      <c r="C39" s="373"/>
      <c r="D39" s="144"/>
      <c r="E39" s="193"/>
    </row>
    <row r="40" spans="1:5" ht="15.75">
      <c r="A40" s="205">
        <v>7</v>
      </c>
      <c r="B40" s="370" t="s">
        <v>8</v>
      </c>
      <c r="C40" s="311"/>
      <c r="D40" s="311"/>
      <c r="E40" s="371"/>
    </row>
    <row r="41" spans="1:5" ht="15.75">
      <c r="A41" s="205">
        <v>8</v>
      </c>
      <c r="B41" s="365" t="s">
        <v>5</v>
      </c>
      <c r="C41" s="366"/>
      <c r="D41" s="366"/>
      <c r="E41" s="367"/>
    </row>
    <row r="42" spans="1:5" ht="15.75">
      <c r="A42" s="205">
        <v>9</v>
      </c>
      <c r="B42" s="365" t="str">
        <f>IF('Для первичной консультации'!A9="3 и более"," ","Документ, подтверждающий доход на выбор: 2-НДФЛ, Справка по форме Банка,  Справка с места работы")</f>
        <v>Документ, подтверждающий доход на выбор: 2-НДФЛ, Справка по форме Банка,  Справка с места работы</v>
      </c>
      <c r="C42" s="366"/>
      <c r="D42" s="366"/>
      <c r="E42" s="367"/>
    </row>
    <row r="43" spans="1:5" ht="15.75">
      <c r="A43" s="205">
        <v>10</v>
      </c>
      <c r="B43" s="365" t="str">
        <f>IF('Для первичной консультации'!A9="3 и более"," ","При сумме кредита свыше 500 000 руб.
Копия трудовой книжки / трудового договора, заверенная работодателем.")</f>
        <v>При сумме кредита свыше 500 000 руб.
Копия трудовой книжки / трудового договора, заверенная работодателем.</v>
      </c>
      <c r="C43" s="366"/>
      <c r="D43" s="366"/>
      <c r="E43" s="367"/>
    </row>
    <row r="44" spans="1:5" ht="15.75">
      <c r="A44" s="205">
        <v>11</v>
      </c>
      <c r="B44" s="365" t="str">
        <f>IF('Для первичной консультации'!A9="3 и более","","Страховое свидетельство государственного пенсионного страхования (СНИЛС) - желательно")</f>
        <v>Страховое свидетельство государственного пенсионного страхования (СНИЛС) - желательно</v>
      </c>
      <c r="C44" s="366"/>
      <c r="D44" s="366"/>
      <c r="E44" s="367"/>
    </row>
    <row r="45" spans="1:5" ht="15.75">
      <c r="A45" s="205">
        <v>12</v>
      </c>
      <c r="B45" s="365" t="s">
        <v>97</v>
      </c>
      <c r="C45" s="366"/>
      <c r="D45" s="366"/>
      <c r="E45" s="367"/>
    </row>
    <row r="46" spans="1:5" ht="15.75">
      <c r="A46" s="205">
        <v>13</v>
      </c>
      <c r="B46" s="365" t="s">
        <v>37</v>
      </c>
      <c r="C46" s="366"/>
      <c r="D46" s="366"/>
      <c r="E46" s="367"/>
    </row>
    <row r="47" spans="1:5" ht="15.75">
      <c r="A47" s="205">
        <v>14</v>
      </c>
      <c r="B47" s="206"/>
      <c r="C47" s="206"/>
      <c r="D47" s="206"/>
      <c r="E47" s="206"/>
    </row>
    <row r="48" spans="1:5" ht="15.75" thickBot="1">
      <c r="B48" s="204">
        <v>1</v>
      </c>
      <c r="C48" s="204">
        <v>2</v>
      </c>
      <c r="D48" s="204">
        <v>3</v>
      </c>
      <c r="E48" s="204">
        <v>4</v>
      </c>
    </row>
    <row r="49" spans="1:5" ht="15.75">
      <c r="A49" s="205">
        <v>1</v>
      </c>
      <c r="B49" s="184" t="s">
        <v>79</v>
      </c>
      <c r="C49" s="185"/>
      <c r="D49" s="185"/>
      <c r="E49" s="186"/>
    </row>
    <row r="50" spans="1:5" ht="15.75">
      <c r="A50" s="205">
        <v>2</v>
      </c>
      <c r="B50" s="187" t="s">
        <v>11</v>
      </c>
      <c r="C50" s="142" t="s">
        <v>67</v>
      </c>
      <c r="D50" s="368" t="s">
        <v>12</v>
      </c>
      <c r="E50" s="369"/>
    </row>
    <row r="51" spans="1:5" ht="15.75">
      <c r="A51" s="205">
        <v>3</v>
      </c>
      <c r="B51" s="188"/>
      <c r="C51" s="101"/>
      <c r="D51" s="143" t="s">
        <v>90</v>
      </c>
      <c r="E51" s="189" t="s">
        <v>91</v>
      </c>
    </row>
    <row r="52" spans="1:5" ht="15.75">
      <c r="A52" s="205">
        <v>4</v>
      </c>
      <c r="B52" s="190" t="s">
        <v>105</v>
      </c>
      <c r="C52" s="152" t="s">
        <v>95</v>
      </c>
      <c r="D52" s="150">
        <v>0.125</v>
      </c>
      <c r="E52" s="191">
        <v>0.125</v>
      </c>
    </row>
    <row r="53" spans="1:5" ht="15.75">
      <c r="A53" s="205">
        <v>5</v>
      </c>
      <c r="B53" s="190" t="s">
        <v>104</v>
      </c>
      <c r="C53" s="152" t="s">
        <v>95</v>
      </c>
      <c r="D53" s="150">
        <v>0.129</v>
      </c>
      <c r="E53" s="192">
        <v>0.16900000000000001</v>
      </c>
    </row>
    <row r="54" spans="1:5" ht="15.75">
      <c r="A54" s="205">
        <v>6</v>
      </c>
      <c r="B54" s="372"/>
      <c r="C54" s="373"/>
      <c r="D54" s="144"/>
      <c r="E54" s="193"/>
    </row>
    <row r="55" spans="1:5" ht="15.75">
      <c r="A55" s="205">
        <v>7</v>
      </c>
      <c r="B55" s="370" t="s">
        <v>8</v>
      </c>
      <c r="C55" s="311"/>
      <c r="D55" s="311"/>
      <c r="E55" s="371"/>
    </row>
    <row r="56" spans="1:5" ht="15.75">
      <c r="A56" s="205">
        <v>8</v>
      </c>
      <c r="B56" s="365" t="s">
        <v>5</v>
      </c>
      <c r="C56" s="366"/>
      <c r="D56" s="366"/>
      <c r="E56" s="367"/>
    </row>
    <row r="57" spans="1:5" ht="15.75">
      <c r="A57" s="205">
        <v>9</v>
      </c>
      <c r="B57" s="365" t="s">
        <v>69</v>
      </c>
      <c r="C57" s="366"/>
      <c r="D57" s="366"/>
      <c r="E57" s="367"/>
    </row>
    <row r="58" spans="1:5" ht="15.75">
      <c r="A58" s="205">
        <v>10</v>
      </c>
      <c r="B58" s="365" t="s">
        <v>98</v>
      </c>
      <c r="C58" s="366"/>
      <c r="D58" s="366"/>
      <c r="E58" s="367"/>
    </row>
    <row r="59" spans="1:5" ht="15.75">
      <c r="A59" s="205">
        <v>11</v>
      </c>
      <c r="B59" s="365" t="s">
        <v>68</v>
      </c>
      <c r="C59" s="366"/>
      <c r="D59" s="366"/>
      <c r="E59" s="367"/>
    </row>
    <row r="60" spans="1:5" ht="15.75">
      <c r="A60" s="205">
        <v>12</v>
      </c>
      <c r="B60" s="365" t="s">
        <v>101</v>
      </c>
      <c r="C60" s="366"/>
      <c r="D60" s="366"/>
      <c r="E60" s="367"/>
    </row>
    <row r="61" spans="1:5" ht="15.75">
      <c r="A61" s="205">
        <v>13</v>
      </c>
      <c r="B61" s="365" t="s">
        <v>37</v>
      </c>
      <c r="C61" s="366"/>
      <c r="D61" s="366"/>
      <c r="E61" s="367"/>
    </row>
    <row r="62" spans="1:5">
      <c r="A62" s="205">
        <v>14</v>
      </c>
    </row>
    <row r="63" spans="1:5" ht="15.75" thickBot="1">
      <c r="B63" s="204">
        <v>1</v>
      </c>
      <c r="C63" s="204">
        <v>2</v>
      </c>
      <c r="D63" s="204">
        <v>3</v>
      </c>
      <c r="E63" s="204">
        <v>4</v>
      </c>
    </row>
    <row r="64" spans="1:5" ht="15.75">
      <c r="A64" s="205">
        <v>1</v>
      </c>
      <c r="B64" s="184" t="s">
        <v>88</v>
      </c>
      <c r="C64" s="185"/>
      <c r="D64" s="185"/>
      <c r="E64" s="186"/>
    </row>
    <row r="65" spans="1:5" ht="15.75">
      <c r="A65" s="205">
        <v>2</v>
      </c>
      <c r="B65" s="187" t="s">
        <v>11</v>
      </c>
      <c r="C65" s="142" t="s">
        <v>67</v>
      </c>
      <c r="D65" s="368" t="s">
        <v>12</v>
      </c>
      <c r="E65" s="369"/>
    </row>
    <row r="66" spans="1:5" ht="15.75">
      <c r="A66" s="205">
        <v>3</v>
      </c>
      <c r="B66" s="188"/>
      <c r="C66" s="101"/>
      <c r="D66" s="143" t="s">
        <v>90</v>
      </c>
      <c r="E66" s="189" t="s">
        <v>91</v>
      </c>
    </row>
    <row r="67" spans="1:5" ht="15.75">
      <c r="A67" s="205">
        <v>4</v>
      </c>
      <c r="B67" s="190" t="s">
        <v>105</v>
      </c>
      <c r="C67" s="152" t="s">
        <v>95</v>
      </c>
      <c r="D67" s="150">
        <v>0.125</v>
      </c>
      <c r="E67" s="191">
        <v>0.125</v>
      </c>
    </row>
    <row r="68" spans="1:5" ht="15.75">
      <c r="A68" s="205">
        <v>5</v>
      </c>
      <c r="B68" s="190" t="s">
        <v>104</v>
      </c>
      <c r="C68" s="152" t="s">
        <v>95</v>
      </c>
      <c r="D68" s="150">
        <v>0.129</v>
      </c>
      <c r="E68" s="192">
        <v>0.19900000000000001</v>
      </c>
    </row>
    <row r="69" spans="1:5" ht="15.75">
      <c r="A69" s="205">
        <v>6</v>
      </c>
      <c r="B69" s="372"/>
      <c r="C69" s="373"/>
      <c r="D69" s="144"/>
      <c r="E69" s="193"/>
    </row>
    <row r="70" spans="1:5" ht="15.75">
      <c r="A70" s="205">
        <v>7</v>
      </c>
      <c r="B70" s="370" t="s">
        <v>8</v>
      </c>
      <c r="C70" s="311"/>
      <c r="D70" s="311"/>
      <c r="E70" s="371"/>
    </row>
    <row r="71" spans="1:5" ht="15.75">
      <c r="A71" s="205">
        <v>8</v>
      </c>
      <c r="B71" s="365" t="s">
        <v>5</v>
      </c>
      <c r="C71" s="366"/>
      <c r="D71" s="366"/>
      <c r="E71" s="367"/>
    </row>
    <row r="72" spans="1:5" ht="15.75">
      <c r="A72" s="205">
        <v>9</v>
      </c>
      <c r="B72" s="365" t="s">
        <v>69</v>
      </c>
      <c r="C72" s="366"/>
      <c r="D72" s="366"/>
      <c r="E72" s="367"/>
    </row>
    <row r="73" spans="1:5" ht="15.75">
      <c r="A73" s="205">
        <v>10</v>
      </c>
      <c r="B73" s="365" t="s">
        <v>98</v>
      </c>
      <c r="C73" s="366"/>
      <c r="D73" s="366"/>
      <c r="E73" s="367"/>
    </row>
    <row r="74" spans="1:5" ht="15.75">
      <c r="A74" s="205">
        <v>11</v>
      </c>
      <c r="B74" s="365" t="s">
        <v>99</v>
      </c>
      <c r="C74" s="366"/>
      <c r="D74" s="366"/>
      <c r="E74" s="367"/>
    </row>
    <row r="75" spans="1:5" ht="15.75">
      <c r="A75" s="205">
        <v>12</v>
      </c>
      <c r="B75" s="365" t="s">
        <v>97</v>
      </c>
      <c r="C75" s="366"/>
      <c r="D75" s="366"/>
      <c r="E75" s="367"/>
    </row>
    <row r="76" spans="1:5" ht="15.75">
      <c r="A76" s="205">
        <v>13</v>
      </c>
      <c r="B76" s="365" t="s">
        <v>37</v>
      </c>
      <c r="C76" s="366"/>
      <c r="D76" s="366"/>
      <c r="E76" s="367"/>
    </row>
    <row r="77" spans="1:5">
      <c r="A77" s="205">
        <v>14</v>
      </c>
      <c r="B77" t="s">
        <v>97</v>
      </c>
    </row>
    <row r="78" spans="1:5" ht="15.75" thickBot="1">
      <c r="B78" s="204">
        <v>1</v>
      </c>
      <c r="C78" s="204">
        <v>2</v>
      </c>
      <c r="D78" s="204">
        <v>3</v>
      </c>
      <c r="E78" s="204">
        <v>4</v>
      </c>
    </row>
    <row r="79" spans="1:5" ht="15.75">
      <c r="A79" s="205">
        <v>1</v>
      </c>
      <c r="B79" s="184" t="s">
        <v>113</v>
      </c>
      <c r="C79" s="185"/>
      <c r="D79" s="185"/>
      <c r="E79" s="186"/>
    </row>
    <row r="80" spans="1:5" ht="15.75">
      <c r="A80" s="205">
        <v>2</v>
      </c>
      <c r="B80" s="187" t="s">
        <v>11</v>
      </c>
      <c r="C80" s="142" t="s">
        <v>67</v>
      </c>
      <c r="D80" s="368" t="s">
        <v>12</v>
      </c>
      <c r="E80" s="369"/>
    </row>
    <row r="81" spans="1:5" ht="15.75">
      <c r="A81" s="205">
        <v>3</v>
      </c>
      <c r="B81" s="188"/>
      <c r="C81" s="101"/>
      <c r="D81" s="143" t="s">
        <v>90</v>
      </c>
      <c r="E81" s="189" t="s">
        <v>91</v>
      </c>
    </row>
    <row r="82" spans="1:5" ht="15.75">
      <c r="A82" s="205">
        <v>4</v>
      </c>
      <c r="B82" s="211" t="s">
        <v>105</v>
      </c>
      <c r="C82" s="212" t="s">
        <v>95</v>
      </c>
      <c r="D82" s="150">
        <v>0.129</v>
      </c>
      <c r="E82" s="191">
        <v>0.129</v>
      </c>
    </row>
    <row r="83" spans="1:5" ht="15.75">
      <c r="A83" s="205">
        <v>5</v>
      </c>
      <c r="B83" s="211" t="s">
        <v>104</v>
      </c>
      <c r="C83" s="212" t="s">
        <v>95</v>
      </c>
      <c r="D83" s="150">
        <v>0.13500000000000001</v>
      </c>
      <c r="E83" s="192">
        <v>0.19900000000000001</v>
      </c>
    </row>
    <row r="84" spans="1:5" ht="15.75">
      <c r="A84" s="205">
        <v>6</v>
      </c>
      <c r="B84" s="372"/>
      <c r="C84" s="373"/>
      <c r="D84" s="144"/>
      <c r="E84" s="193"/>
    </row>
    <row r="85" spans="1:5" ht="15.75">
      <c r="A85" s="205">
        <v>7</v>
      </c>
      <c r="B85" s="370" t="s">
        <v>8</v>
      </c>
      <c r="C85" s="311"/>
      <c r="D85" s="311"/>
      <c r="E85" s="371"/>
    </row>
    <row r="86" spans="1:5" ht="15.75">
      <c r="A86" s="205">
        <v>8</v>
      </c>
      <c r="B86" s="365" t="s">
        <v>5</v>
      </c>
      <c r="C86" s="366"/>
      <c r="D86" s="366"/>
      <c r="E86" s="367"/>
    </row>
    <row r="87" spans="1:5" ht="15.75">
      <c r="A87" s="205">
        <v>9</v>
      </c>
      <c r="B87" s="365" t="s">
        <v>69</v>
      </c>
      <c r="C87" s="366"/>
      <c r="D87" s="366"/>
      <c r="E87" s="367"/>
    </row>
    <row r="88" spans="1:5" ht="15.75">
      <c r="A88" s="205">
        <v>10</v>
      </c>
      <c r="B88" s="365" t="s">
        <v>98</v>
      </c>
      <c r="C88" s="366"/>
      <c r="D88" s="366"/>
      <c r="E88" s="367"/>
    </row>
    <row r="89" spans="1:5" ht="15.75">
      <c r="A89" s="205">
        <v>11</v>
      </c>
      <c r="B89" s="365" t="s">
        <v>68</v>
      </c>
      <c r="C89" s="366"/>
      <c r="D89" s="366"/>
      <c r="E89" s="367"/>
    </row>
    <row r="90" spans="1:5" ht="15.75">
      <c r="A90" s="205">
        <v>12</v>
      </c>
      <c r="B90" s="365" t="s">
        <v>97</v>
      </c>
      <c r="C90" s="366"/>
      <c r="D90" s="366"/>
      <c r="E90" s="367"/>
    </row>
    <row r="91" spans="1:5" ht="15.75">
      <c r="A91" s="205">
        <v>13</v>
      </c>
      <c r="B91" s="365" t="s">
        <v>37</v>
      </c>
      <c r="C91" s="366"/>
      <c r="D91" s="366"/>
      <c r="E91" s="367"/>
    </row>
    <row r="92" spans="1:5" ht="15.75">
      <c r="A92" s="205">
        <v>14</v>
      </c>
      <c r="B92" s="206"/>
      <c r="C92" s="206"/>
      <c r="D92" s="206"/>
      <c r="E92" s="206"/>
    </row>
    <row r="93" spans="1:5" ht="15.75" thickBot="1">
      <c r="B93" s="204">
        <v>1</v>
      </c>
      <c r="C93" s="204">
        <v>2</v>
      </c>
      <c r="D93" s="204">
        <v>3</v>
      </c>
      <c r="E93" s="204">
        <v>4</v>
      </c>
    </row>
    <row r="94" spans="1:5" ht="15.75">
      <c r="A94" s="205">
        <v>1</v>
      </c>
      <c r="B94" s="184" t="s">
        <v>112</v>
      </c>
      <c r="C94" s="185"/>
      <c r="D94" s="185"/>
      <c r="E94" s="186"/>
    </row>
    <row r="95" spans="1:5" ht="15.75">
      <c r="A95" s="205">
        <v>2</v>
      </c>
      <c r="B95" s="187" t="s">
        <v>11</v>
      </c>
      <c r="C95" s="142" t="s">
        <v>67</v>
      </c>
      <c r="D95" s="368" t="s">
        <v>12</v>
      </c>
      <c r="E95" s="369"/>
    </row>
    <row r="96" spans="1:5" ht="15.75">
      <c r="A96" s="205">
        <v>3</v>
      </c>
      <c r="B96" s="188"/>
      <c r="C96" s="101"/>
      <c r="D96" s="143" t="s">
        <v>90</v>
      </c>
      <c r="E96" s="189" t="s">
        <v>91</v>
      </c>
    </row>
    <row r="97" spans="1:5" ht="15.75">
      <c r="A97" s="205">
        <v>4</v>
      </c>
      <c r="B97" s="211" t="s">
        <v>105</v>
      </c>
      <c r="C97" s="212" t="s">
        <v>95</v>
      </c>
      <c r="D97" s="150">
        <v>0.129</v>
      </c>
      <c r="E97" s="191">
        <v>0.129</v>
      </c>
    </row>
    <row r="98" spans="1:5" ht="15.75">
      <c r="A98" s="205">
        <v>5</v>
      </c>
      <c r="B98" s="211" t="s">
        <v>104</v>
      </c>
      <c r="C98" s="212" t="s">
        <v>95</v>
      </c>
      <c r="D98" s="150">
        <v>0.13500000000000001</v>
      </c>
      <c r="E98" s="192">
        <v>0.19900000000000001</v>
      </c>
    </row>
    <row r="99" spans="1:5" ht="15.75">
      <c r="A99" s="205">
        <v>6</v>
      </c>
      <c r="B99" s="372"/>
      <c r="C99" s="373"/>
      <c r="D99" s="144"/>
      <c r="E99" s="193"/>
    </row>
    <row r="100" spans="1:5" ht="15.75">
      <c r="A100" s="205">
        <v>7</v>
      </c>
      <c r="B100" s="370" t="s">
        <v>8</v>
      </c>
      <c r="C100" s="311"/>
      <c r="D100" s="311"/>
      <c r="E100" s="371"/>
    </row>
    <row r="101" spans="1:5" ht="15.75">
      <c r="A101" s="205">
        <v>8</v>
      </c>
      <c r="B101" s="365" t="s">
        <v>5</v>
      </c>
      <c r="C101" s="366"/>
      <c r="D101" s="366"/>
      <c r="E101" s="367"/>
    </row>
    <row r="102" spans="1:5" ht="15.75">
      <c r="A102" s="205">
        <v>9</v>
      </c>
      <c r="B102" s="365" t="str">
        <f>IF('Для первичной консультации'!A71="3 и более"," ","Документ, подтверждающий доход на выбор: 2-НДФЛ, Справка по форме Банка,  Справка с места работы")</f>
        <v>Документ, подтверждающий доход на выбор: 2-НДФЛ, Справка по форме Банка,  Справка с места работы</v>
      </c>
      <c r="C102" s="366"/>
      <c r="D102" s="366"/>
      <c r="E102" s="367"/>
    </row>
    <row r="103" spans="1:5" ht="15.75">
      <c r="A103" s="205">
        <v>10</v>
      </c>
      <c r="B103" s="365" t="str">
        <f>IF('Для первичной консультации'!A71="3 и более"," ","При сумме кредита свыше 500 000 руб.
Копия трудовой книжки / трудового договора, заверенная работодателем.")</f>
        <v>При сумме кредита свыше 500 000 руб.
Копия трудовой книжки / трудового договора, заверенная работодателем.</v>
      </c>
      <c r="C103" s="366"/>
      <c r="D103" s="366"/>
      <c r="E103" s="367"/>
    </row>
    <row r="104" spans="1:5" ht="15.75">
      <c r="A104" s="205">
        <v>11</v>
      </c>
      <c r="B104" s="365" t="str">
        <f>IF('Для первичной консультации'!A71="3 и более","","Страховое свидетельство государственного пенсионного страхования (СНИЛС) - желательно")</f>
        <v>Страховое свидетельство государственного пенсионного страхования (СНИЛС) - желательно</v>
      </c>
      <c r="C104" s="366"/>
      <c r="D104" s="366"/>
      <c r="E104" s="367"/>
    </row>
    <row r="105" spans="1:5" ht="15.75">
      <c r="A105" s="205">
        <v>12</v>
      </c>
      <c r="B105" s="365" t="s">
        <v>97</v>
      </c>
      <c r="C105" s="366"/>
      <c r="D105" s="366"/>
      <c r="E105" s="367"/>
    </row>
    <row r="106" spans="1:5" ht="15.75">
      <c r="A106" s="205">
        <v>13</v>
      </c>
      <c r="B106" s="365" t="s">
        <v>37</v>
      </c>
      <c r="C106" s="366"/>
      <c r="D106" s="366"/>
      <c r="E106" s="367"/>
    </row>
    <row r="107" spans="1:5" ht="15.75">
      <c r="A107" s="205">
        <v>14</v>
      </c>
      <c r="B107" s="206"/>
      <c r="C107" s="206"/>
      <c r="D107" s="206"/>
      <c r="E107" s="206"/>
    </row>
    <row r="108" spans="1:5" ht="15.75" thickBot="1">
      <c r="B108" s="204">
        <v>1</v>
      </c>
      <c r="C108" s="204">
        <v>2</v>
      </c>
      <c r="D108" s="204">
        <v>3</v>
      </c>
      <c r="E108" s="204">
        <v>4</v>
      </c>
    </row>
    <row r="109" spans="1:5" ht="15.75">
      <c r="A109" s="205">
        <v>1</v>
      </c>
      <c r="B109" s="184" t="s">
        <v>118</v>
      </c>
      <c r="C109" s="185"/>
      <c r="D109" s="185"/>
      <c r="E109" s="186"/>
    </row>
    <row r="110" spans="1:5" ht="15.75">
      <c r="A110" s="205">
        <v>2</v>
      </c>
      <c r="B110" s="187" t="s">
        <v>11</v>
      </c>
      <c r="C110" s="142" t="s">
        <v>67</v>
      </c>
      <c r="D110" s="368" t="s">
        <v>12</v>
      </c>
      <c r="E110" s="369"/>
    </row>
    <row r="111" spans="1:5" ht="15.75">
      <c r="A111" s="205">
        <v>3</v>
      </c>
      <c r="B111" s="188"/>
      <c r="C111" s="101"/>
      <c r="D111" s="143" t="s">
        <v>90</v>
      </c>
      <c r="E111" s="189" t="s">
        <v>91</v>
      </c>
    </row>
    <row r="112" spans="1:5" ht="15.75">
      <c r="A112" s="205">
        <v>4</v>
      </c>
      <c r="B112" s="222" t="s">
        <v>105</v>
      </c>
      <c r="C112" s="223" t="s">
        <v>95</v>
      </c>
      <c r="D112" s="224" t="s">
        <v>116</v>
      </c>
      <c r="E112" s="225" t="s">
        <v>116</v>
      </c>
    </row>
    <row r="113" spans="1:5" ht="15.75">
      <c r="A113" s="205">
        <v>5</v>
      </c>
      <c r="B113" s="222" t="s">
        <v>104</v>
      </c>
      <c r="C113" s="223" t="s">
        <v>95</v>
      </c>
      <c r="D113" s="224">
        <v>0.11899999999999999</v>
      </c>
      <c r="E113" s="227">
        <v>0.11899999999999999</v>
      </c>
    </row>
    <row r="114" spans="1:5" ht="15.75">
      <c r="A114" s="205">
        <v>6</v>
      </c>
      <c r="B114" s="372"/>
      <c r="C114" s="373"/>
      <c r="D114" s="144"/>
      <c r="E114" s="193"/>
    </row>
    <row r="115" spans="1:5" ht="15.75">
      <c r="A115" s="205">
        <v>7</v>
      </c>
      <c r="B115" s="370" t="s">
        <v>8</v>
      </c>
      <c r="C115" s="311"/>
      <c r="D115" s="311"/>
      <c r="E115" s="371"/>
    </row>
    <row r="116" spans="1:5" ht="15.75">
      <c r="A116" s="205">
        <v>8</v>
      </c>
      <c r="B116" s="365" t="s">
        <v>5</v>
      </c>
      <c r="C116" s="366"/>
      <c r="D116" s="366"/>
      <c r="E116" s="367"/>
    </row>
    <row r="117" spans="1:5" ht="15.75">
      <c r="A117" s="205">
        <v>9</v>
      </c>
      <c r="B117" s="365" t="str">
        <f>IF('Для первичной консультации'!A86="3 и более"," ","Документ, подтверждающий доход на выбор: 2-НДФЛ, Справка по форме Банка,  Справка с места работы")</f>
        <v>Документ, подтверждающий доход на выбор: 2-НДФЛ, Справка по форме Банка,  Справка с места работы</v>
      </c>
      <c r="C117" s="366"/>
      <c r="D117" s="366"/>
      <c r="E117" s="367"/>
    </row>
    <row r="118" spans="1:5" ht="15.75">
      <c r="A118" s="205">
        <v>10</v>
      </c>
      <c r="B118" s="365" t="str">
        <f>IF('Для первичной консультации'!A86="3 и более","","Страховое свидетельство государственного пенсионного страхования (СНИЛС) - желательно")</f>
        <v>Страховое свидетельство государственного пенсионного страхования (СНИЛС) - желательно</v>
      </c>
      <c r="C118" s="366"/>
      <c r="D118" s="366"/>
      <c r="E118" s="367"/>
    </row>
    <row r="119" spans="1:5" ht="15.75">
      <c r="A119" s="205">
        <v>11</v>
      </c>
      <c r="B119" s="365"/>
      <c r="C119" s="366"/>
      <c r="D119" s="366"/>
      <c r="E119" s="367"/>
    </row>
    <row r="120" spans="1:5" ht="15.75">
      <c r="A120" s="205">
        <v>12</v>
      </c>
      <c r="B120" s="365" t="s">
        <v>97</v>
      </c>
      <c r="C120" s="366"/>
      <c r="D120" s="366"/>
      <c r="E120" s="367"/>
    </row>
    <row r="121" spans="1:5" ht="15.75">
      <c r="A121" s="205">
        <v>13</v>
      </c>
      <c r="B121" s="365" t="s">
        <v>37</v>
      </c>
      <c r="C121" s="366"/>
      <c r="D121" s="366"/>
      <c r="E121" s="367"/>
    </row>
    <row r="122" spans="1:5" ht="15.75">
      <c r="A122" s="205">
        <v>14</v>
      </c>
      <c r="B122" s="206"/>
      <c r="C122" s="206"/>
      <c r="D122" s="206"/>
      <c r="E122" s="206"/>
    </row>
    <row r="123" spans="1:5" ht="15.75" thickBot="1">
      <c r="B123" s="204">
        <v>1</v>
      </c>
      <c r="C123" s="204">
        <v>2</v>
      </c>
      <c r="D123" s="204">
        <v>3</v>
      </c>
      <c r="E123" s="204">
        <v>4</v>
      </c>
    </row>
    <row r="124" spans="1:5" ht="15.75">
      <c r="A124" s="205">
        <v>1</v>
      </c>
      <c r="B124" s="184" t="s">
        <v>121</v>
      </c>
      <c r="C124" s="185"/>
      <c r="D124" s="185"/>
      <c r="E124" s="186"/>
    </row>
    <row r="125" spans="1:5" ht="15.75">
      <c r="A125" s="205">
        <v>2</v>
      </c>
      <c r="B125" s="187" t="s">
        <v>11</v>
      </c>
      <c r="C125" s="142" t="s">
        <v>67</v>
      </c>
      <c r="D125" s="368" t="s">
        <v>12</v>
      </c>
      <c r="E125" s="369"/>
    </row>
    <row r="126" spans="1:5" ht="15.75">
      <c r="A126" s="205">
        <v>3</v>
      </c>
      <c r="B126" s="188"/>
      <c r="C126" s="101"/>
      <c r="D126" s="143" t="s">
        <v>90</v>
      </c>
      <c r="E126" s="189" t="s">
        <v>91</v>
      </c>
    </row>
    <row r="127" spans="1:5" ht="15.75">
      <c r="A127" s="205">
        <v>4</v>
      </c>
      <c r="B127" s="222" t="s">
        <v>105</v>
      </c>
      <c r="C127" s="223" t="s">
        <v>95</v>
      </c>
      <c r="D127" s="224">
        <v>0.11899999999999999</v>
      </c>
      <c r="E127" s="225">
        <v>0.11899999999999999</v>
      </c>
    </row>
    <row r="128" spans="1:5" ht="15.75">
      <c r="A128" s="205">
        <v>5</v>
      </c>
      <c r="B128" s="222" t="s">
        <v>104</v>
      </c>
      <c r="C128" s="223" t="s">
        <v>95</v>
      </c>
      <c r="D128" s="150">
        <v>0.13500000000000001</v>
      </c>
      <c r="E128" s="192">
        <v>0.19900000000000001</v>
      </c>
    </row>
    <row r="129" spans="1:5" ht="15.75">
      <c r="A129" s="205">
        <v>6</v>
      </c>
      <c r="B129" s="372"/>
      <c r="C129" s="373"/>
      <c r="D129" s="144"/>
      <c r="E129" s="193"/>
    </row>
    <row r="130" spans="1:5" ht="15.75">
      <c r="A130" s="205">
        <v>7</v>
      </c>
      <c r="B130" s="370" t="s">
        <v>8</v>
      </c>
      <c r="C130" s="311"/>
      <c r="D130" s="311"/>
      <c r="E130" s="371"/>
    </row>
    <row r="131" spans="1:5" ht="15.75">
      <c r="A131" s="205">
        <v>8</v>
      </c>
      <c r="B131" s="365" t="s">
        <v>5</v>
      </c>
      <c r="C131" s="366"/>
      <c r="D131" s="366"/>
      <c r="E131" s="367"/>
    </row>
    <row r="132" spans="1:5" ht="15.75">
      <c r="A132" s="205">
        <v>9</v>
      </c>
      <c r="B132" s="365" t="str">
        <f>IF('Для первичной консультации'!A101="3 и более"," ","Документ, подтверждающий доход на выбор: 2-НДФЛ, Справка по форме Банка,  Справка с места работы")</f>
        <v>Документ, подтверждающий доход на выбор: 2-НДФЛ, Справка по форме Банка,  Справка с места работы</v>
      </c>
      <c r="C132" s="366"/>
      <c r="D132" s="366"/>
      <c r="E132" s="367"/>
    </row>
    <row r="133" spans="1:5" ht="15.75">
      <c r="A133" s="205">
        <v>10</v>
      </c>
      <c r="B133" s="365" t="str">
        <f>IF('Для первичной консультации'!A101="3 и более"," ","При сумме кредита свыше 500 000 руб.
Копия трудовой книжки / трудового договора, заверенная работодателем.")</f>
        <v>При сумме кредита свыше 500 000 руб.
Копия трудовой книжки / трудового договора, заверенная работодателем.</v>
      </c>
      <c r="C133" s="366"/>
      <c r="D133" s="366"/>
      <c r="E133" s="367"/>
    </row>
    <row r="134" spans="1:5" ht="15.75">
      <c r="A134" s="205">
        <v>11</v>
      </c>
      <c r="B134" s="365" t="str">
        <f>IF('Для первичной консультации'!A101="3 и более","","Страховое свидетельство государственного пенсионного страхования (СНИЛС) - желательно")</f>
        <v>Страховое свидетельство государственного пенсионного страхования (СНИЛС) - желательно</v>
      </c>
      <c r="C134" s="366"/>
      <c r="D134" s="366"/>
      <c r="E134" s="367"/>
    </row>
    <row r="135" spans="1:5" ht="15.75">
      <c r="A135" s="205">
        <v>12</v>
      </c>
      <c r="B135" s="365" t="s">
        <v>97</v>
      </c>
      <c r="C135" s="366"/>
      <c r="D135" s="366"/>
      <c r="E135" s="367"/>
    </row>
    <row r="136" spans="1:5" ht="15.75">
      <c r="A136" s="205">
        <v>13</v>
      </c>
      <c r="B136" s="365" t="s">
        <v>37</v>
      </c>
      <c r="C136" s="366"/>
      <c r="D136" s="366"/>
      <c r="E136" s="367"/>
    </row>
    <row r="137" spans="1:5" ht="15.75">
      <c r="A137" s="205">
        <v>14</v>
      </c>
      <c r="B137" s="206"/>
      <c r="C137" s="206"/>
      <c r="D137" s="206"/>
      <c r="E137" s="206"/>
    </row>
  </sheetData>
  <mergeCells count="79">
    <mergeCell ref="B134:E134"/>
    <mergeCell ref="B135:E135"/>
    <mergeCell ref="B136:E136"/>
    <mergeCell ref="B129:C129"/>
    <mergeCell ref="B130:E130"/>
    <mergeCell ref="B131:E131"/>
    <mergeCell ref="B132:E132"/>
    <mergeCell ref="B133:E133"/>
    <mergeCell ref="B118:E118"/>
    <mergeCell ref="B119:E119"/>
    <mergeCell ref="B120:E120"/>
    <mergeCell ref="B121:E121"/>
    <mergeCell ref="D125:E125"/>
    <mergeCell ref="D110:E110"/>
    <mergeCell ref="B114:C114"/>
    <mergeCell ref="B115:E115"/>
    <mergeCell ref="B116:E116"/>
    <mergeCell ref="B117:E117"/>
    <mergeCell ref="B104:E104"/>
    <mergeCell ref="B105:E105"/>
    <mergeCell ref="B106:E106"/>
    <mergeCell ref="B99:C99"/>
    <mergeCell ref="B100:E100"/>
    <mergeCell ref="B101:E101"/>
    <mergeCell ref="B102:E102"/>
    <mergeCell ref="B103:E103"/>
    <mergeCell ref="B88:E88"/>
    <mergeCell ref="B89:E89"/>
    <mergeCell ref="B90:E90"/>
    <mergeCell ref="B91:E91"/>
    <mergeCell ref="D95:E95"/>
    <mergeCell ref="D80:E80"/>
    <mergeCell ref="B84:C84"/>
    <mergeCell ref="B85:E85"/>
    <mergeCell ref="B86:E86"/>
    <mergeCell ref="B87:E87"/>
    <mergeCell ref="B72:E72"/>
    <mergeCell ref="B73:E73"/>
    <mergeCell ref="B74:E74"/>
    <mergeCell ref="B75:E75"/>
    <mergeCell ref="B76:E76"/>
    <mergeCell ref="D65:E65"/>
    <mergeCell ref="B69:C69"/>
    <mergeCell ref="B70:E70"/>
    <mergeCell ref="B71:E71"/>
    <mergeCell ref="B57:E57"/>
    <mergeCell ref="B58:E58"/>
    <mergeCell ref="B59:E59"/>
    <mergeCell ref="B60:E60"/>
    <mergeCell ref="B61:E61"/>
    <mergeCell ref="B56:E56"/>
    <mergeCell ref="B39:C39"/>
    <mergeCell ref="B40:E40"/>
    <mergeCell ref="B41:E41"/>
    <mergeCell ref="B42:E42"/>
    <mergeCell ref="B43:E43"/>
    <mergeCell ref="B44:E44"/>
    <mergeCell ref="B45:E45"/>
    <mergeCell ref="B46:E46"/>
    <mergeCell ref="D50:E50"/>
    <mergeCell ref="B54:C54"/>
    <mergeCell ref="B55:E55"/>
    <mergeCell ref="D35:E35"/>
    <mergeCell ref="D20:E20"/>
    <mergeCell ref="B24:C24"/>
    <mergeCell ref="B25:E25"/>
    <mergeCell ref="B26:E26"/>
    <mergeCell ref="B27:E27"/>
    <mergeCell ref="B28:E28"/>
    <mergeCell ref="B29:E29"/>
    <mergeCell ref="B30:E30"/>
    <mergeCell ref="B31:E31"/>
    <mergeCell ref="B14:E14"/>
    <mergeCell ref="B15:E15"/>
    <mergeCell ref="B16:E16"/>
    <mergeCell ref="D5:E5"/>
    <mergeCell ref="B10:E10"/>
    <mergeCell ref="B11:E11"/>
    <mergeCell ref="B13:E13"/>
  </mergeCells>
  <conditionalFormatting sqref="B12:B15">
    <cfRule type="cellIs" priority="105" operator="equal">
      <formula>$F$17</formula>
    </cfRule>
  </conditionalFormatting>
  <conditionalFormatting sqref="B12">
    <cfRule type="expression" dxfId="50" priority="101">
      <formula>$F$17&lt;&gt;""</formula>
    </cfRule>
  </conditionalFormatting>
  <conditionalFormatting sqref="B17">
    <cfRule type="cellIs" priority="100" operator="equal">
      <formula>$F$17</formula>
    </cfRule>
  </conditionalFormatting>
  <conditionalFormatting sqref="B15 B17">
    <cfRule type="expression" dxfId="49" priority="108">
      <formula>#REF!&lt;&gt;""</formula>
    </cfRule>
  </conditionalFormatting>
  <conditionalFormatting sqref="B14">
    <cfRule type="expression" dxfId="48" priority="109">
      <formula>#REF!&lt;&gt;""</formula>
    </cfRule>
  </conditionalFormatting>
  <conditionalFormatting sqref="B13">
    <cfRule type="expression" dxfId="47" priority="110">
      <formula>#REF!&lt;&gt;""</formula>
    </cfRule>
  </conditionalFormatting>
  <conditionalFormatting sqref="B27:B28">
    <cfRule type="cellIs" priority="95" operator="equal">
      <formula>$F$17</formula>
    </cfRule>
  </conditionalFormatting>
  <conditionalFormatting sqref="B27">
    <cfRule type="expression" dxfId="46" priority="94">
      <formula>$F$17&lt;&gt;""</formula>
    </cfRule>
  </conditionalFormatting>
  <conditionalFormatting sqref="B32">
    <cfRule type="cellIs" priority="93" operator="equal">
      <formula>$F$17</formula>
    </cfRule>
  </conditionalFormatting>
  <conditionalFormatting sqref="B32">
    <cfRule type="expression" dxfId="45" priority="96">
      <formula>#REF!&lt;&gt;""</formula>
    </cfRule>
  </conditionalFormatting>
  <conditionalFormatting sqref="B28">
    <cfRule type="expression" dxfId="44" priority="98">
      <formula>#REF!&lt;&gt;""</formula>
    </cfRule>
  </conditionalFormatting>
  <conditionalFormatting sqref="B42:B44">
    <cfRule type="cellIs" priority="89" operator="equal">
      <formula>$F$17</formula>
    </cfRule>
  </conditionalFormatting>
  <conditionalFormatting sqref="B42">
    <cfRule type="expression" dxfId="43" priority="88">
      <formula>$F$17&lt;&gt;""</formula>
    </cfRule>
  </conditionalFormatting>
  <conditionalFormatting sqref="B47">
    <cfRule type="cellIs" priority="87" operator="equal">
      <formula>$F$17</formula>
    </cfRule>
  </conditionalFormatting>
  <conditionalFormatting sqref="B47">
    <cfRule type="expression" dxfId="42" priority="90">
      <formula>#REF!&lt;&gt;""</formula>
    </cfRule>
  </conditionalFormatting>
  <conditionalFormatting sqref="B44">
    <cfRule type="expression" dxfId="41" priority="91">
      <formula>#REF!&lt;&gt;""</formula>
    </cfRule>
  </conditionalFormatting>
  <conditionalFormatting sqref="B43">
    <cfRule type="expression" dxfId="40" priority="92">
      <formula>#REF!&lt;&gt;""</formula>
    </cfRule>
  </conditionalFormatting>
  <conditionalFormatting sqref="B57:B58">
    <cfRule type="cellIs" priority="83" operator="equal">
      <formula>$F$17</formula>
    </cfRule>
  </conditionalFormatting>
  <conditionalFormatting sqref="B57">
    <cfRule type="expression" dxfId="39" priority="82">
      <formula>$F$17&lt;&gt;""</formula>
    </cfRule>
  </conditionalFormatting>
  <conditionalFormatting sqref="B58">
    <cfRule type="expression" dxfId="38" priority="86">
      <formula>#REF!&lt;&gt;""</formula>
    </cfRule>
  </conditionalFormatting>
  <conditionalFormatting sqref="B30">
    <cfRule type="expression" dxfId="37" priority="65">
      <formula>#REF!&lt;&gt;""</formula>
    </cfRule>
  </conditionalFormatting>
  <conditionalFormatting sqref="B72">
    <cfRule type="cellIs" priority="71" operator="equal">
      <formula>$F$17</formula>
    </cfRule>
  </conditionalFormatting>
  <conditionalFormatting sqref="B72">
    <cfRule type="expression" dxfId="36" priority="70">
      <formula>$F$17&lt;&gt;""</formula>
    </cfRule>
  </conditionalFormatting>
  <conditionalFormatting sqref="B73">
    <cfRule type="cellIs" priority="67" operator="equal">
      <formula>$F$17</formula>
    </cfRule>
  </conditionalFormatting>
  <conditionalFormatting sqref="B73">
    <cfRule type="expression" dxfId="35" priority="68">
      <formula>#REF!&lt;&gt;""</formula>
    </cfRule>
  </conditionalFormatting>
  <conditionalFormatting sqref="B30">
    <cfRule type="cellIs" priority="64" operator="equal">
      <formula>$F$17</formula>
    </cfRule>
  </conditionalFormatting>
  <conditionalFormatting sqref="B59:B60">
    <cfRule type="cellIs" priority="61" operator="equal">
      <formula>$F$17</formula>
    </cfRule>
  </conditionalFormatting>
  <conditionalFormatting sqref="B60">
    <cfRule type="expression" dxfId="34" priority="62">
      <formula>#REF!&lt;&gt;""</formula>
    </cfRule>
  </conditionalFormatting>
  <conditionalFormatting sqref="B59">
    <cfRule type="expression" dxfId="33" priority="63">
      <formula>#REF!&lt;&gt;""</formula>
    </cfRule>
  </conditionalFormatting>
  <conditionalFormatting sqref="B74:B75">
    <cfRule type="cellIs" priority="58" operator="equal">
      <formula>$F$17</formula>
    </cfRule>
  </conditionalFormatting>
  <conditionalFormatting sqref="B75">
    <cfRule type="expression" dxfId="32" priority="59">
      <formula>#REF!&lt;&gt;""</formula>
    </cfRule>
  </conditionalFormatting>
  <conditionalFormatting sqref="B74">
    <cfRule type="expression" dxfId="31" priority="60">
      <formula>#REF!&lt;&gt;""</formula>
    </cfRule>
  </conditionalFormatting>
  <conditionalFormatting sqref="B45">
    <cfRule type="cellIs" priority="56" operator="equal">
      <formula>$F$17</formula>
    </cfRule>
  </conditionalFormatting>
  <conditionalFormatting sqref="B45">
    <cfRule type="expression" dxfId="30" priority="57">
      <formula>#REF!&lt;&gt;""</formula>
    </cfRule>
  </conditionalFormatting>
  <conditionalFormatting sqref="B46">
    <cfRule type="cellIs" priority="54" operator="equal">
      <formula>$F$17</formula>
    </cfRule>
  </conditionalFormatting>
  <conditionalFormatting sqref="B46">
    <cfRule type="expression" dxfId="29" priority="55">
      <formula>#REF!&lt;&gt;""</formula>
    </cfRule>
  </conditionalFormatting>
  <conditionalFormatting sqref="B31">
    <cfRule type="expression" dxfId="28" priority="53">
      <formula>#REF!&lt;&gt;""</formula>
    </cfRule>
  </conditionalFormatting>
  <conditionalFormatting sqref="B31">
    <cfRule type="cellIs" priority="52" operator="equal">
      <formula>$F$17</formula>
    </cfRule>
  </conditionalFormatting>
  <conditionalFormatting sqref="B16">
    <cfRule type="cellIs" priority="50" operator="equal">
      <formula>$F$17</formula>
    </cfRule>
  </conditionalFormatting>
  <conditionalFormatting sqref="B16">
    <cfRule type="expression" dxfId="27" priority="51">
      <formula>#REF!&lt;&gt;""</formula>
    </cfRule>
  </conditionalFormatting>
  <conditionalFormatting sqref="B61">
    <cfRule type="cellIs" priority="48" operator="equal">
      <formula>$F$17</formula>
    </cfRule>
  </conditionalFormatting>
  <conditionalFormatting sqref="B61">
    <cfRule type="expression" dxfId="26" priority="49">
      <formula>#REF!&lt;&gt;""</formula>
    </cfRule>
  </conditionalFormatting>
  <conditionalFormatting sqref="B76">
    <cfRule type="cellIs" priority="46" operator="equal">
      <formula>$F$17</formula>
    </cfRule>
  </conditionalFormatting>
  <conditionalFormatting sqref="B76">
    <cfRule type="expression" dxfId="25" priority="47">
      <formula>#REF!&lt;&gt;""</formula>
    </cfRule>
  </conditionalFormatting>
  <conditionalFormatting sqref="B29">
    <cfRule type="cellIs" priority="44" operator="equal">
      <formula>$F$17</formula>
    </cfRule>
  </conditionalFormatting>
  <conditionalFormatting sqref="B29">
    <cfRule type="expression" dxfId="24" priority="45">
      <formula>#REF!&lt;&gt;""</formula>
    </cfRule>
  </conditionalFormatting>
  <conditionalFormatting sqref="B87:B88">
    <cfRule type="cellIs" priority="41" operator="equal">
      <formula>$F$17</formula>
    </cfRule>
  </conditionalFormatting>
  <conditionalFormatting sqref="B87">
    <cfRule type="expression" dxfId="23" priority="40">
      <formula>$F$17&lt;&gt;""</formula>
    </cfRule>
  </conditionalFormatting>
  <conditionalFormatting sqref="B92">
    <cfRule type="cellIs" priority="39" operator="equal">
      <formula>$F$17</formula>
    </cfRule>
  </conditionalFormatting>
  <conditionalFormatting sqref="B92">
    <cfRule type="expression" dxfId="22" priority="42">
      <formula>#REF!&lt;&gt;""</formula>
    </cfRule>
  </conditionalFormatting>
  <conditionalFormatting sqref="B88">
    <cfRule type="expression" dxfId="21" priority="43">
      <formula>#REF!&lt;&gt;""</formula>
    </cfRule>
  </conditionalFormatting>
  <conditionalFormatting sqref="B90">
    <cfRule type="expression" dxfId="20" priority="38">
      <formula>#REF!&lt;&gt;""</formula>
    </cfRule>
  </conditionalFormatting>
  <conditionalFormatting sqref="B90">
    <cfRule type="cellIs" priority="37" operator="equal">
      <formula>$F$17</formula>
    </cfRule>
  </conditionalFormatting>
  <conditionalFormatting sqref="B91">
    <cfRule type="expression" dxfId="19" priority="36">
      <formula>#REF!&lt;&gt;""</formula>
    </cfRule>
  </conditionalFormatting>
  <conditionalFormatting sqref="B91">
    <cfRule type="cellIs" priority="35" operator="equal">
      <formula>$F$17</formula>
    </cfRule>
  </conditionalFormatting>
  <conditionalFormatting sqref="B89">
    <cfRule type="cellIs" priority="33" operator="equal">
      <formula>$F$17</formula>
    </cfRule>
  </conditionalFormatting>
  <conditionalFormatting sqref="B89">
    <cfRule type="expression" dxfId="18" priority="34">
      <formula>#REF!&lt;&gt;""</formula>
    </cfRule>
  </conditionalFormatting>
  <conditionalFormatting sqref="B102:B104">
    <cfRule type="cellIs" priority="29" operator="equal">
      <formula>$F$17</formula>
    </cfRule>
  </conditionalFormatting>
  <conditionalFormatting sqref="B102">
    <cfRule type="expression" dxfId="17" priority="28">
      <formula>$F$17&lt;&gt;""</formula>
    </cfRule>
  </conditionalFormatting>
  <conditionalFormatting sqref="B107">
    <cfRule type="cellIs" priority="27" operator="equal">
      <formula>$F$17</formula>
    </cfRule>
  </conditionalFormatting>
  <conditionalFormatting sqref="B107">
    <cfRule type="expression" dxfId="16" priority="30">
      <formula>#REF!&lt;&gt;""</formula>
    </cfRule>
  </conditionalFormatting>
  <conditionalFormatting sqref="B104">
    <cfRule type="expression" dxfId="15" priority="31">
      <formula>#REF!&lt;&gt;""</formula>
    </cfRule>
  </conditionalFormatting>
  <conditionalFormatting sqref="B103">
    <cfRule type="expression" dxfId="14" priority="32">
      <formula>#REF!&lt;&gt;""</formula>
    </cfRule>
  </conditionalFormatting>
  <conditionalFormatting sqref="B105">
    <cfRule type="cellIs" priority="25" operator="equal">
      <formula>$F$17</formula>
    </cfRule>
  </conditionalFormatting>
  <conditionalFormatting sqref="B105">
    <cfRule type="expression" dxfId="13" priority="26">
      <formula>#REF!&lt;&gt;""</formula>
    </cfRule>
  </conditionalFormatting>
  <conditionalFormatting sqref="B106">
    <cfRule type="cellIs" priority="23" operator="equal">
      <formula>$F$17</formula>
    </cfRule>
  </conditionalFormatting>
  <conditionalFormatting sqref="B106">
    <cfRule type="expression" dxfId="12" priority="24">
      <formula>#REF!&lt;&gt;""</formula>
    </cfRule>
  </conditionalFormatting>
  <conditionalFormatting sqref="B117 B119">
    <cfRule type="cellIs" priority="19" operator="equal">
      <formula>$F$17</formula>
    </cfRule>
  </conditionalFormatting>
  <conditionalFormatting sqref="B117">
    <cfRule type="expression" dxfId="11" priority="18">
      <formula>$F$17&lt;&gt;""</formula>
    </cfRule>
  </conditionalFormatting>
  <conditionalFormatting sqref="B122">
    <cfRule type="cellIs" priority="17" operator="equal">
      <formula>$F$17</formula>
    </cfRule>
  </conditionalFormatting>
  <conditionalFormatting sqref="B122">
    <cfRule type="expression" dxfId="10" priority="20">
      <formula>#REF!&lt;&gt;""</formula>
    </cfRule>
  </conditionalFormatting>
  <conditionalFormatting sqref="B119">
    <cfRule type="expression" dxfId="9" priority="21">
      <formula>#REF!&lt;&gt;""</formula>
    </cfRule>
  </conditionalFormatting>
  <conditionalFormatting sqref="B120">
    <cfRule type="cellIs" priority="15" operator="equal">
      <formula>$F$17</formula>
    </cfRule>
  </conditionalFormatting>
  <conditionalFormatting sqref="B120">
    <cfRule type="expression" dxfId="8" priority="16">
      <formula>#REF!&lt;&gt;""</formula>
    </cfRule>
  </conditionalFormatting>
  <conditionalFormatting sqref="B121">
    <cfRule type="cellIs" priority="13" operator="equal">
      <formula>$F$17</formula>
    </cfRule>
  </conditionalFormatting>
  <conditionalFormatting sqref="B121">
    <cfRule type="expression" dxfId="7" priority="14">
      <formula>#REF!&lt;&gt;""</formula>
    </cfRule>
  </conditionalFormatting>
  <conditionalFormatting sqref="B132:B134">
    <cfRule type="cellIs" priority="9" operator="equal">
      <formula>$F$17</formula>
    </cfRule>
  </conditionalFormatting>
  <conditionalFormatting sqref="B132">
    <cfRule type="expression" dxfId="6" priority="8">
      <formula>$F$17&lt;&gt;""</formula>
    </cfRule>
  </conditionalFormatting>
  <conditionalFormatting sqref="B137">
    <cfRule type="cellIs" priority="7" operator="equal">
      <formula>$F$17</formula>
    </cfRule>
  </conditionalFormatting>
  <conditionalFormatting sqref="B137">
    <cfRule type="expression" dxfId="5" priority="10">
      <formula>#REF!&lt;&gt;""</formula>
    </cfRule>
  </conditionalFormatting>
  <conditionalFormatting sqref="B134">
    <cfRule type="expression" dxfId="4" priority="11">
      <formula>#REF!&lt;&gt;""</formula>
    </cfRule>
  </conditionalFormatting>
  <conditionalFormatting sqref="B133">
    <cfRule type="expression" dxfId="3" priority="12">
      <formula>#REF!&lt;&gt;""</formula>
    </cfRule>
  </conditionalFormatting>
  <conditionalFormatting sqref="B135">
    <cfRule type="cellIs" priority="5" operator="equal">
      <formula>$F$17</formula>
    </cfRule>
  </conditionalFormatting>
  <conditionalFormatting sqref="B135">
    <cfRule type="expression" dxfId="2" priority="6">
      <formula>#REF!&lt;&gt;""</formula>
    </cfRule>
  </conditionalFormatting>
  <conditionalFormatting sqref="B136">
    <cfRule type="cellIs" priority="3" operator="equal">
      <formula>$F$17</formula>
    </cfRule>
  </conditionalFormatting>
  <conditionalFormatting sqref="B136">
    <cfRule type="expression" dxfId="1" priority="4">
      <formula>#REF!&lt;&gt;""</formula>
    </cfRule>
  </conditionalFormatting>
  <conditionalFormatting sqref="B118">
    <cfRule type="cellIs" priority="1" operator="equal">
      <formula>$F$17</formula>
    </cfRule>
  </conditionalFormatting>
  <conditionalFormatting sqref="B118">
    <cfRule type="expression" dxfId="0" priority="2">
      <formula>#REF!&lt;&gt;""</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P48"/>
  <sheetViews>
    <sheetView zoomScale="85" zoomScaleNormal="85" workbookViewId="0">
      <selection activeCell="E26" sqref="E26"/>
    </sheetView>
  </sheetViews>
  <sheetFormatPr defaultColWidth="42.140625" defaultRowHeight="15"/>
  <cols>
    <col min="1" max="1" width="47.85546875" customWidth="1"/>
    <col min="2" max="2" width="14.42578125" customWidth="1"/>
    <col min="3" max="4" width="17.42578125" customWidth="1"/>
  </cols>
  <sheetData>
    <row r="1" spans="1:16">
      <c r="C1" s="376" t="s">
        <v>65</v>
      </c>
      <c r="D1" s="376"/>
      <c r="E1" s="376" t="s">
        <v>66</v>
      </c>
      <c r="F1" s="376"/>
    </row>
    <row r="2" spans="1:16">
      <c r="B2" s="92"/>
      <c r="C2" s="377" t="s">
        <v>82</v>
      </c>
      <c r="D2" s="377"/>
      <c r="E2" s="377" t="s">
        <v>82</v>
      </c>
      <c r="F2" s="377"/>
    </row>
    <row r="3" spans="1:16" s="31" customFormat="1" ht="15.75">
      <c r="A3" s="31" t="s">
        <v>25</v>
      </c>
      <c r="B3" s="8"/>
      <c r="C3" s="378" t="s">
        <v>106</v>
      </c>
      <c r="D3" s="378"/>
      <c r="E3" s="378" t="s">
        <v>107</v>
      </c>
      <c r="F3" s="378"/>
      <c r="G3" s="9" t="s">
        <v>2</v>
      </c>
      <c r="H3" s="9" t="s">
        <v>3</v>
      </c>
      <c r="I3" s="9" t="s">
        <v>4</v>
      </c>
    </row>
    <row r="4" spans="1:16" s="31" customFormat="1" ht="15.75">
      <c r="B4" s="141"/>
      <c r="C4" s="148" t="s">
        <v>92</v>
      </c>
      <c r="D4" s="148" t="s">
        <v>93</v>
      </c>
      <c r="E4" s="148" t="s">
        <v>92</v>
      </c>
      <c r="F4" s="148" t="s">
        <v>93</v>
      </c>
      <c r="G4" s="145"/>
      <c r="H4" s="145"/>
      <c r="I4" s="145"/>
    </row>
    <row r="5" spans="1:16">
      <c r="A5" t="s">
        <v>1</v>
      </c>
      <c r="C5" s="149">
        <v>0.13500000000000001</v>
      </c>
      <c r="D5" s="149">
        <v>0.13500000000000001</v>
      </c>
      <c r="E5" s="149">
        <v>0.13900000000000001</v>
      </c>
      <c r="F5" s="149">
        <v>0.19900000000000001</v>
      </c>
      <c r="G5">
        <v>3000000</v>
      </c>
      <c r="H5">
        <v>60</v>
      </c>
      <c r="I5" t="s">
        <v>32</v>
      </c>
    </row>
    <row r="6" spans="1:16">
      <c r="A6" t="s">
        <v>114</v>
      </c>
      <c r="C6" s="149">
        <v>0.13500000000000001</v>
      </c>
      <c r="D6" s="149">
        <v>0.13500000000000001</v>
      </c>
      <c r="E6" s="149">
        <v>0.13900000000000001</v>
      </c>
      <c r="F6" s="149">
        <v>0.19900000000000001</v>
      </c>
      <c r="G6">
        <v>3000000</v>
      </c>
      <c r="H6">
        <v>60</v>
      </c>
      <c r="I6" t="s">
        <v>32</v>
      </c>
    </row>
    <row r="7" spans="1:16">
      <c r="A7" t="s">
        <v>115</v>
      </c>
      <c r="C7" s="149">
        <v>0.129</v>
      </c>
      <c r="D7" s="149">
        <v>0.129</v>
      </c>
      <c r="E7" s="149">
        <v>0.13500000000000001</v>
      </c>
      <c r="F7" s="149">
        <v>0.19900000000000001</v>
      </c>
      <c r="G7">
        <v>5000000</v>
      </c>
      <c r="H7">
        <v>60</v>
      </c>
      <c r="I7" t="s">
        <v>32</v>
      </c>
    </row>
    <row r="8" spans="1:16">
      <c r="A8" t="s">
        <v>111</v>
      </c>
      <c r="C8" s="149">
        <v>0.129</v>
      </c>
      <c r="D8" s="149">
        <v>0.129</v>
      </c>
      <c r="E8" s="149">
        <v>0.13500000000000001</v>
      </c>
      <c r="F8" s="149">
        <v>0.19900000000000001</v>
      </c>
      <c r="G8">
        <v>5000000</v>
      </c>
      <c r="H8">
        <v>60</v>
      </c>
      <c r="I8" t="s">
        <v>32</v>
      </c>
    </row>
    <row r="9" spans="1:16">
      <c r="A9" t="s">
        <v>108</v>
      </c>
      <c r="B9" s="130"/>
      <c r="C9" s="149">
        <v>0.125</v>
      </c>
      <c r="D9" s="149">
        <v>0.125</v>
      </c>
      <c r="E9" s="149">
        <v>0.129</v>
      </c>
      <c r="F9" s="149">
        <v>0.19900000000000001</v>
      </c>
      <c r="G9">
        <v>5000000</v>
      </c>
      <c r="H9">
        <v>60</v>
      </c>
      <c r="I9" t="s">
        <v>32</v>
      </c>
    </row>
    <row r="10" spans="1:16">
      <c r="A10" t="s">
        <v>78</v>
      </c>
      <c r="B10" s="130"/>
      <c r="C10" s="149">
        <v>0.125</v>
      </c>
      <c r="D10" s="149">
        <v>0.125</v>
      </c>
      <c r="E10" s="149">
        <v>0.129</v>
      </c>
      <c r="F10" s="149">
        <v>0.16900000000000001</v>
      </c>
      <c r="G10">
        <v>5000000</v>
      </c>
      <c r="H10">
        <v>60</v>
      </c>
      <c r="I10" t="s">
        <v>32</v>
      </c>
    </row>
    <row r="11" spans="1:16">
      <c r="A11" t="s">
        <v>119</v>
      </c>
      <c r="B11" s="130"/>
      <c r="C11" s="226" t="s">
        <v>116</v>
      </c>
      <c r="D11" s="226" t="s">
        <v>116</v>
      </c>
      <c r="E11" s="149">
        <v>0.11899999999999999</v>
      </c>
      <c r="F11" s="149">
        <v>0.11899999999999999</v>
      </c>
      <c r="G11">
        <v>500000</v>
      </c>
      <c r="H11">
        <v>60</v>
      </c>
      <c r="I11" t="s">
        <v>32</v>
      </c>
    </row>
    <row r="12" spans="1:16">
      <c r="A12" t="s">
        <v>120</v>
      </c>
      <c r="B12" s="130"/>
      <c r="C12" s="226">
        <v>0.11899999999999999</v>
      </c>
      <c r="D12" s="226">
        <v>0.11899999999999999</v>
      </c>
      <c r="E12" s="149">
        <v>0.13900000000000001</v>
      </c>
      <c r="F12" s="149">
        <v>0.19900000000000001</v>
      </c>
      <c r="G12">
        <v>5000000</v>
      </c>
      <c r="H12">
        <v>60</v>
      </c>
      <c r="I12" t="s">
        <v>32</v>
      </c>
    </row>
    <row r="13" spans="1:16">
      <c r="A13" t="s">
        <v>87</v>
      </c>
      <c r="B13" s="130"/>
      <c r="C13" s="149">
        <v>0.125</v>
      </c>
      <c r="D13" s="149">
        <v>0.125</v>
      </c>
      <c r="E13" s="149">
        <v>0.125</v>
      </c>
      <c r="F13" s="149">
        <v>0.19900000000000001</v>
      </c>
      <c r="G13">
        <v>3000000</v>
      </c>
      <c r="H13">
        <v>60</v>
      </c>
      <c r="I13" t="s">
        <v>32</v>
      </c>
    </row>
    <row r="15" spans="1:16" s="31" customFormat="1">
      <c r="A15" s="31" t="s">
        <v>25</v>
      </c>
      <c r="B15" s="374" t="s">
        <v>30</v>
      </c>
      <c r="C15" s="374"/>
      <c r="D15" s="374"/>
      <c r="E15" s="374"/>
      <c r="F15" s="374"/>
      <c r="G15" s="374"/>
      <c r="H15" s="374"/>
      <c r="I15" s="374"/>
    </row>
    <row r="16" spans="1:16" s="213" customFormat="1" ht="45">
      <c r="A16" s="213" t="s">
        <v>1</v>
      </c>
      <c r="B16" s="214" t="s">
        <v>5</v>
      </c>
      <c r="C16" s="215" t="s">
        <v>69</v>
      </c>
      <c r="D16" s="215"/>
      <c r="E16" s="216" t="s">
        <v>81</v>
      </c>
      <c r="F16" s="216"/>
      <c r="G16" s="215" t="s">
        <v>99</v>
      </c>
      <c r="H16" s="214" t="s">
        <v>37</v>
      </c>
      <c r="I16" s="217"/>
      <c r="J16" s="217"/>
      <c r="K16" s="217"/>
      <c r="L16" s="217"/>
      <c r="M16" s="217"/>
      <c r="N16" s="217"/>
      <c r="O16" s="217"/>
      <c r="P16" s="217"/>
    </row>
    <row r="17" spans="1:16" s="213" customFormat="1" ht="45">
      <c r="A17" t="s">
        <v>114</v>
      </c>
      <c r="B17" s="214" t="s">
        <v>5</v>
      </c>
      <c r="C17" s="215" t="s">
        <v>69</v>
      </c>
      <c r="D17" s="215"/>
      <c r="E17" s="216" t="s">
        <v>81</v>
      </c>
      <c r="F17" s="216"/>
      <c r="G17" s="215" t="s">
        <v>99</v>
      </c>
      <c r="H17" s="214" t="s">
        <v>37</v>
      </c>
      <c r="I17" s="215"/>
      <c r="J17" s="217"/>
      <c r="K17" s="217"/>
      <c r="L17" s="217"/>
      <c r="M17" s="217"/>
      <c r="N17" s="217"/>
      <c r="O17" s="217"/>
      <c r="P17" s="217"/>
    </row>
    <row r="18" spans="1:16" s="213" customFormat="1" ht="45">
      <c r="A18" t="s">
        <v>115</v>
      </c>
      <c r="B18" s="214" t="s">
        <v>5</v>
      </c>
      <c r="C18" s="215" t="s">
        <v>69</v>
      </c>
      <c r="D18" s="215"/>
      <c r="E18" s="216" t="s">
        <v>81</v>
      </c>
      <c r="F18" s="216"/>
      <c r="G18" s="215" t="s">
        <v>99</v>
      </c>
      <c r="H18" s="214" t="s">
        <v>37</v>
      </c>
      <c r="I18" s="215"/>
      <c r="J18" s="215"/>
      <c r="K18" s="215"/>
      <c r="L18" s="215"/>
      <c r="M18" s="215"/>
      <c r="N18" s="217"/>
      <c r="O18" s="217"/>
      <c r="P18" s="217"/>
    </row>
    <row r="19" spans="1:16" s="213" customFormat="1">
      <c r="A19" t="s">
        <v>111</v>
      </c>
      <c r="B19" s="219" t="s">
        <v>5</v>
      </c>
      <c r="C19" s="215" t="str">
        <f>IF('Для первичной консультации'!A7="3 и более","Страховое свидетельство государственного пенсионного страхования (СНИЛС) - желательно","Документ, подтверждающий доход на выбор: 2-НДФЛ, Справка по форме Банка,  Справка с места работы")</f>
        <v>Документ, подтверждающий доход на выбор: 2-НДФЛ, Справка по форме Банка,  Справка с места работы</v>
      </c>
      <c r="D19" s="215"/>
      <c r="E19" s="219" t="str">
        <f>IF('Для первичной консультации'!A7="3 и более","*Банк имеет право запросить дополнительные документы","При сумме кредита свыше 500 000 руб.
Копия трудовой книжки / трудового договора, заверенная работодателем.")</f>
        <v>При сумме кредита свыше 500 000 руб.
Копия трудовой книжки / трудового договора, заверенная работодателем.</v>
      </c>
      <c r="F19" s="219"/>
      <c r="G19" s="220" t="str">
        <f>IF('Для первичной консультации'!A7="3 и более","","Страховое свидетельство государственного пенсионного страхования (СНИЛС) - желательно")</f>
        <v>Страховое свидетельство государственного пенсионного страхования (СНИЛС) - желательно</v>
      </c>
      <c r="H19" s="219" t="str">
        <f>IF('Для первичной консультации'!A7="3 и более","","*Банк имеет право запросить дополнительные документы")</f>
        <v>*Банк имеет право запросить дополнительные документы</v>
      </c>
      <c r="I19" s="220"/>
      <c r="J19" s="215"/>
      <c r="K19" s="215"/>
      <c r="L19" s="215"/>
      <c r="M19" s="215"/>
      <c r="N19" s="217"/>
      <c r="O19" s="217"/>
      <c r="P19" s="217"/>
    </row>
    <row r="20" spans="1:16" s="218" customFormat="1" ht="18" customHeight="1">
      <c r="A20" t="s">
        <v>108</v>
      </c>
      <c r="B20" s="219" t="s">
        <v>5</v>
      </c>
      <c r="C20" s="215" t="str">
        <f>IF('Для первичной консультации'!A8="3 и более","Страховое свидетельство государственного пенсионного страхования (СНИЛС) - желательно","Документ, подтверждающий доход на выбор: 2-НДФЛ, Справка по форме Банка,  Справка с места работы")</f>
        <v>Документ, подтверждающий доход на выбор: 2-НДФЛ, Справка по форме Банка,  Справка с места работы</v>
      </c>
      <c r="D20" s="215"/>
      <c r="E20" s="219" t="str">
        <f>IF('Для первичной консультации'!A8="3 и более","*Банк имеет право запросить дополнительные документы","При сумме кредита свыше 500 000 руб.
Копия трудовой книжки / трудового договора, заверенная работодателем.")</f>
        <v>При сумме кредита свыше 500 000 руб.
Копия трудовой книжки / трудового договора, заверенная работодателем.</v>
      </c>
      <c r="F20" s="219"/>
      <c r="G20" s="220" t="str">
        <f>IF('Для первичной консультации'!A8="3 и более","","Страховое свидетельство государственного пенсионного страхования (СНИЛС) - желательно")</f>
        <v>Страховое свидетельство государственного пенсионного страхования (СНИЛС) - желательно</v>
      </c>
      <c r="H20" s="219" t="str">
        <f>IF('Для первичной консультации'!A8="3 и более","","*Банк имеет право запросить дополнительные документы")</f>
        <v>*Банк имеет право запросить дополнительные документы</v>
      </c>
      <c r="I20" s="220"/>
      <c r="J20" s="220"/>
      <c r="K20" s="220"/>
      <c r="L20" s="220"/>
      <c r="M20" s="220"/>
      <c r="N20" s="220"/>
      <c r="O20" s="220"/>
      <c r="P20" s="220"/>
    </row>
    <row r="21" spans="1:16" ht="18" customHeight="1">
      <c r="A21" t="s">
        <v>78</v>
      </c>
      <c r="B21" s="141" t="s">
        <v>5</v>
      </c>
      <c r="C21" s="178" t="s">
        <v>69</v>
      </c>
      <c r="D21" s="178"/>
      <c r="E21" s="179" t="s">
        <v>81</v>
      </c>
      <c r="F21" s="179"/>
      <c r="G21" s="178" t="s">
        <v>99</v>
      </c>
      <c r="H21" s="141" t="s">
        <v>80</v>
      </c>
      <c r="I21" s="2" t="s">
        <v>89</v>
      </c>
      <c r="J21" s="2"/>
      <c r="K21" s="2"/>
      <c r="L21" s="2"/>
      <c r="M21" s="2"/>
      <c r="N21" s="2"/>
      <c r="O21" s="2"/>
      <c r="P21" s="2"/>
    </row>
    <row r="22" spans="1:16" ht="18" customHeight="1">
      <c r="A22" s="213" t="s">
        <v>117</v>
      </c>
      <c r="B22" s="214" t="s">
        <v>5</v>
      </c>
      <c r="C22" s="215" t="s">
        <v>69</v>
      </c>
      <c r="D22" s="215"/>
      <c r="E22" s="216"/>
      <c r="F22" s="216"/>
      <c r="G22" s="215" t="s">
        <v>99</v>
      </c>
      <c r="H22" s="214" t="s">
        <v>37</v>
      </c>
      <c r="I22" s="217"/>
      <c r="J22" s="217"/>
      <c r="K22" s="217"/>
      <c r="L22" s="2"/>
      <c r="M22" s="2"/>
      <c r="N22" s="2"/>
      <c r="O22" s="2"/>
      <c r="P22" s="2"/>
    </row>
    <row r="23" spans="1:16" ht="18" customHeight="1">
      <c r="A23" t="s">
        <v>87</v>
      </c>
      <c r="B23" s="141" t="s">
        <v>5</v>
      </c>
      <c r="C23" s="178" t="s">
        <v>69</v>
      </c>
      <c r="D23" s="178"/>
      <c r="E23" s="179" t="s">
        <v>81</v>
      </c>
      <c r="F23" s="179"/>
      <c r="G23" s="178" t="s">
        <v>99</v>
      </c>
      <c r="H23" s="141" t="s">
        <v>80</v>
      </c>
      <c r="I23" s="2"/>
      <c r="J23" s="2"/>
      <c r="K23" s="2"/>
      <c r="L23" s="2"/>
      <c r="M23" s="2"/>
      <c r="N23" s="2"/>
      <c r="O23" s="2"/>
      <c r="P23" s="2"/>
    </row>
    <row r="25" spans="1:16">
      <c r="C25" s="31" t="s">
        <v>64</v>
      </c>
      <c r="D25" s="31"/>
    </row>
    <row r="26" spans="1:16">
      <c r="A26" s="31" t="s">
        <v>26</v>
      </c>
      <c r="C26" t="s">
        <v>34</v>
      </c>
    </row>
    <row r="27" spans="1:16">
      <c r="A27" t="s">
        <v>83</v>
      </c>
      <c r="C27" t="s">
        <v>35</v>
      </c>
    </row>
    <row r="28" spans="1:16">
      <c r="A28" t="s">
        <v>27</v>
      </c>
    </row>
    <row r="30" spans="1:16">
      <c r="B30" s="94"/>
      <c r="C30" s="95"/>
      <c r="D30" s="95"/>
      <c r="E30" s="95"/>
      <c r="F30" s="95"/>
      <c r="G30" s="95"/>
      <c r="H30" s="95"/>
      <c r="I30" s="95"/>
      <c r="J30" s="95"/>
      <c r="K30" s="95"/>
      <c r="L30" s="96"/>
    </row>
    <row r="31" spans="1:16">
      <c r="B31" s="94"/>
      <c r="C31" s="95"/>
      <c r="D31" s="95"/>
      <c r="E31" s="95"/>
      <c r="F31" s="95"/>
      <c r="G31" s="95"/>
      <c r="H31" s="95"/>
      <c r="I31" s="95"/>
      <c r="J31" s="95"/>
      <c r="K31" s="95"/>
      <c r="L31" s="96"/>
    </row>
    <row r="32" spans="1:16">
      <c r="B32" s="94"/>
      <c r="C32" s="95"/>
      <c r="D32" s="95"/>
      <c r="E32" s="95"/>
      <c r="F32" s="95"/>
      <c r="G32" s="95"/>
      <c r="H32" s="95"/>
      <c r="I32" s="95"/>
      <c r="J32" s="95"/>
      <c r="K32" s="95"/>
      <c r="L32" s="96"/>
    </row>
    <row r="33" spans="1:12">
      <c r="B33" s="93"/>
      <c r="C33" s="131">
        <f>'Для первичной консультации'!B13</f>
        <v>300000</v>
      </c>
      <c r="D33" s="131"/>
      <c r="E33" s="93"/>
      <c r="F33" s="93"/>
      <c r="G33" s="93"/>
      <c r="H33" s="93"/>
      <c r="I33" s="93"/>
      <c r="J33" s="93"/>
      <c r="K33" s="93"/>
      <c r="L33" s="93"/>
    </row>
    <row r="34" spans="1:12">
      <c r="B34" s="93"/>
      <c r="C34" s="132">
        <f>VLOOKUP(1,C35:D47,2,0)</f>
        <v>3.5000000000000001E-3</v>
      </c>
      <c r="D34" s="132"/>
      <c r="E34" s="93"/>
      <c r="F34" s="93"/>
      <c r="G34" s="93"/>
      <c r="H34" s="93"/>
      <c r="I34" s="93"/>
      <c r="J34" s="93"/>
      <c r="K34" s="93"/>
      <c r="L34" s="93"/>
    </row>
    <row r="35" spans="1:12">
      <c r="A35" s="134" t="s">
        <v>85</v>
      </c>
      <c r="B35" s="136" t="s">
        <v>86</v>
      </c>
      <c r="D35" s="135" t="s">
        <v>84</v>
      </c>
      <c r="F35" s="146"/>
      <c r="G35" s="93"/>
      <c r="H35" s="93"/>
      <c r="I35" s="93"/>
      <c r="J35" s="93"/>
      <c r="K35" s="93"/>
      <c r="L35" s="93"/>
    </row>
    <row r="36" spans="1:12">
      <c r="A36" s="133">
        <v>0</v>
      </c>
      <c r="B36" s="133">
        <v>100000</v>
      </c>
      <c r="C36" s="138">
        <f t="shared" ref="C36:C47" si="0">IF(AND(A36&lt;=$C$33,$C$33&lt;=B36),1,0)</f>
        <v>0</v>
      </c>
      <c r="D36" s="137">
        <v>5.0000000000000001E-3</v>
      </c>
      <c r="F36" s="147"/>
      <c r="H36" s="375"/>
      <c r="I36" s="93"/>
      <c r="J36" s="93"/>
      <c r="K36" s="93"/>
      <c r="L36" s="93"/>
    </row>
    <row r="37" spans="1:12">
      <c r="A37" s="133">
        <v>100001</v>
      </c>
      <c r="B37" s="133">
        <v>200000</v>
      </c>
      <c r="C37" s="138">
        <f t="shared" si="0"/>
        <v>0</v>
      </c>
      <c r="D37" s="137">
        <v>4.4999999999999997E-3</v>
      </c>
      <c r="F37" s="147"/>
      <c r="H37" s="375"/>
      <c r="I37" s="93"/>
      <c r="J37" s="93"/>
      <c r="K37" s="93"/>
      <c r="L37" s="93"/>
    </row>
    <row r="38" spans="1:12">
      <c r="A38" s="133">
        <v>200001</v>
      </c>
      <c r="B38" s="133">
        <v>300000</v>
      </c>
      <c r="C38" s="138">
        <f t="shared" si="0"/>
        <v>1</v>
      </c>
      <c r="D38" s="137">
        <v>3.5000000000000001E-3</v>
      </c>
      <c r="F38" s="147"/>
      <c r="H38" s="139"/>
    </row>
    <row r="39" spans="1:12">
      <c r="A39" s="133">
        <v>300001</v>
      </c>
      <c r="B39" s="133">
        <v>400000</v>
      </c>
      <c r="C39" s="138">
        <f t="shared" si="0"/>
        <v>0</v>
      </c>
      <c r="D39" s="137">
        <v>3.5000000000000001E-3</v>
      </c>
      <c r="F39" s="147"/>
      <c r="H39" s="139"/>
    </row>
    <row r="40" spans="1:12">
      <c r="A40" s="133">
        <v>400001</v>
      </c>
      <c r="B40" s="133">
        <v>500000</v>
      </c>
      <c r="C40" s="138">
        <f t="shared" si="0"/>
        <v>0</v>
      </c>
      <c r="D40" s="137">
        <v>2.8E-3</v>
      </c>
      <c r="F40" s="147"/>
      <c r="H40" s="139"/>
    </row>
    <row r="41" spans="1:12">
      <c r="A41" s="133">
        <v>500001</v>
      </c>
      <c r="B41" s="133">
        <v>600000</v>
      </c>
      <c r="C41" s="138">
        <f t="shared" si="0"/>
        <v>0</v>
      </c>
      <c r="D41" s="137">
        <v>2.5000000000000001E-3</v>
      </c>
      <c r="F41" s="147"/>
      <c r="H41" s="139"/>
    </row>
    <row r="42" spans="1:12">
      <c r="A42" s="133">
        <v>600001</v>
      </c>
      <c r="B42" s="133">
        <v>700000</v>
      </c>
      <c r="C42" s="138">
        <f t="shared" si="0"/>
        <v>0</v>
      </c>
      <c r="D42" s="137">
        <v>2.2000000000000001E-3</v>
      </c>
      <c r="F42" s="147"/>
      <c r="H42" s="139"/>
    </row>
    <row r="43" spans="1:12">
      <c r="A43" s="133">
        <v>700001</v>
      </c>
      <c r="B43" s="133">
        <v>800000</v>
      </c>
      <c r="C43" s="138">
        <f t="shared" si="0"/>
        <v>0</v>
      </c>
      <c r="D43" s="137">
        <v>2.0999999999999999E-3</v>
      </c>
      <c r="F43" s="147"/>
      <c r="H43" s="139"/>
    </row>
    <row r="44" spans="1:12">
      <c r="A44" s="133">
        <v>800001</v>
      </c>
      <c r="B44" s="133">
        <v>900000</v>
      </c>
      <c r="C44" s="138">
        <f t="shared" si="0"/>
        <v>0</v>
      </c>
      <c r="D44" s="137">
        <v>2E-3</v>
      </c>
      <c r="F44" s="147"/>
      <c r="H44" s="139"/>
    </row>
    <row r="45" spans="1:12">
      <c r="A45" s="133">
        <v>900001</v>
      </c>
      <c r="B45" s="133">
        <v>1000000</v>
      </c>
      <c r="C45" s="138">
        <f t="shared" si="0"/>
        <v>0</v>
      </c>
      <c r="D45" s="137">
        <v>2E-3</v>
      </c>
      <c r="F45" s="147"/>
      <c r="H45" s="139"/>
    </row>
    <row r="46" spans="1:12">
      <c r="A46" s="133">
        <v>1000001</v>
      </c>
      <c r="B46" s="133">
        <v>1500000</v>
      </c>
      <c r="C46" s="138">
        <f t="shared" si="0"/>
        <v>0</v>
      </c>
      <c r="D46" s="137">
        <v>1.5E-3</v>
      </c>
      <c r="F46" s="147"/>
      <c r="H46" s="139"/>
    </row>
    <row r="47" spans="1:12">
      <c r="A47" s="133">
        <v>1500001</v>
      </c>
      <c r="B47" s="133">
        <v>5000000</v>
      </c>
      <c r="C47" s="138">
        <f t="shared" si="0"/>
        <v>0</v>
      </c>
      <c r="D47" s="137">
        <v>1E-3</v>
      </c>
      <c r="F47" s="147"/>
      <c r="H47" s="2"/>
    </row>
    <row r="48" spans="1:12">
      <c r="C48" s="2"/>
      <c r="D48" s="2"/>
      <c r="H48" s="2"/>
    </row>
  </sheetData>
  <sheetProtection selectLockedCells="1" selectUnlockedCells="1"/>
  <mergeCells count="8">
    <mergeCell ref="B15:I15"/>
    <mergeCell ref="H36:H37"/>
    <mergeCell ref="C1:D1"/>
    <mergeCell ref="C2:D2"/>
    <mergeCell ref="C3:D3"/>
    <mergeCell ref="E3:F3"/>
    <mergeCell ref="E2:F2"/>
    <mergeCell ref="E1:F1"/>
  </mergeCells>
  <conditionalFormatting sqref="C20:F20 H16 H18 H20:H21 H23">
    <cfRule type="cellIs" priority="14" operator="equal">
      <formula>#REF!</formula>
    </cfRule>
  </conditionalFormatting>
  <conditionalFormatting sqref="H17">
    <cfRule type="cellIs" priority="5" operator="equal">
      <formula>#REF!</formula>
    </cfRule>
  </conditionalFormatting>
  <conditionalFormatting sqref="C19:F19 H19">
    <cfRule type="cellIs" priority="4" operator="equal">
      <formula>#REF!</formula>
    </cfRule>
  </conditionalFormatting>
  <conditionalFormatting sqref="H22">
    <cfRule type="cellIs" priority="1" operator="equal">
      <formula>#REF!</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7115D4EFE865754E8E5BECED30D05D09" ma:contentTypeVersion="1" ma:contentTypeDescription="Создание документа." ma:contentTypeScope="" ma:versionID="76f0b62789f65b64ba0dc2cd95f99065">
  <xsd:schema xmlns:xsd="http://www.w3.org/2001/XMLSchema" xmlns:xs="http://www.w3.org/2001/XMLSchema" xmlns:p="http://schemas.microsoft.com/office/2006/metadata/properties" xmlns:ns1="http://schemas.microsoft.com/sharepoint/v3" targetNamespace="http://schemas.microsoft.com/office/2006/metadata/properties" ma:root="true" ma:fieldsID="e7823aa727540d6cf926e79e269075b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Дата начала расписания" ma:description="" ma:hidden="true" ma:internalName="PublishingStartDate">
      <xsd:simpleType>
        <xsd:restriction base="dms:Unknown"/>
      </xsd:simpleType>
    </xsd:element>
    <xsd:element name="PublishingExpirationDate" ma:index="9" nillable="true" ma:displayName="Дата окончания расписания"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C705857-E33A-4F88-B21A-50EF9448F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2026AF-A3AD-41DE-B9B3-4F326E6D98F9}">
  <ds:schemaRefs>
    <ds:schemaRef ds:uri="http://schemas.microsoft.com/sharepoint/v3/contenttype/forms"/>
  </ds:schemaRefs>
</ds:datastoreItem>
</file>

<file path=customXml/itemProps3.xml><?xml version="1.0" encoding="utf-8"?>
<ds:datastoreItem xmlns:ds="http://schemas.openxmlformats.org/officeDocument/2006/customXml" ds:itemID="{03F2FB1A-679B-4065-86C4-FC6613EC276F}">
  <ds:schemaRefs>
    <ds:schemaRef ds:uri="http://purl.org/dc/dcmitype/"/>
    <ds:schemaRef ds:uri="http://schemas.openxmlformats.org/package/2006/metadata/core-properties"/>
    <ds:schemaRef ds:uri="http://www.w3.org/XML/1998/namespace"/>
    <ds:schemaRef ds:uri="http://purl.org/dc/terms/"/>
    <ds:schemaRef ds:uri="http://purl.org/dc/elements/1.1/"/>
    <ds:schemaRef ds:uri="http://schemas.microsoft.com/office/2006/documentManagement/types"/>
    <ds:schemaRef ds:uri="http://schemas.microsoft.com/sharepoint/v3"/>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Для первичной консультации</vt:lpstr>
      <vt:lpstr>Расчет графика при досрочке</vt:lpstr>
      <vt:lpstr>Лист1</vt:lpstr>
      <vt:lpstr>Параметры ценообразования</vt:lpstr>
      <vt:lpstr>drop_list_1</vt:lpstr>
      <vt:lpstr>drop_list_2</vt:lpstr>
      <vt:lpstr>drop_list_3</vt:lpstr>
      <vt:lpstr>'Для первичной консультации'!Область_печати</vt:lpstr>
      <vt:lpstr>'Расчет графика при досрочке'!Область_печати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Расчет графика платежей при досрочном погашении кредита</dc:title>
  <dc:subject>Досрочное погашение кредита</dc:subject>
  <dc:creator>УПК ДРБ</dc:creator>
  <cp:keywords>досрочное погашение кредита, калькулятор досрочного погашения</cp:keywords>
  <cp:lastModifiedBy>А&amp;Н</cp:lastModifiedBy>
  <cp:lastPrinted>2019-05-13T11:27:45Z</cp:lastPrinted>
  <dcterms:created xsi:type="dcterms:W3CDTF">2014-12-23T07:02:14Z</dcterms:created>
  <dcterms:modified xsi:type="dcterms:W3CDTF">2019-09-27T13:04:49Z</dcterms:modified>
  <cp:category>Калькулятор</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0x0101007115D4EFE865754E8E5BECED30D05D09</vt:lpwstr>
  </property>
</Properties>
</file>